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Željka Banić\Desktop\"/>
    </mc:Choice>
  </mc:AlternateContent>
  <bookViews>
    <workbookView xWindow="0" yWindow="0" windowWidth="24000" windowHeight="9600" firstSheet="1" activeTab="1"/>
  </bookViews>
  <sheets>
    <sheet name="SAŽETAK " sheetId="1" r:id="rId1"/>
    <sheet name="RAČUN PRIHODA I RASHODA" sheetId="2" r:id="rId2"/>
    <sheet name="Rashodi -funkcijska" sheetId="3" r:id="rId3"/>
    <sheet name="Račun financiranja" sheetId="4" r:id="rId4"/>
    <sheet name="POSEBNI_DIO_" sheetId="5" r:id="rId5"/>
    <sheet name="KONTROLNA TABLICA" sheetId="6" r:id="rId6"/>
  </sheets>
  <calcPr calcId="162913"/>
  <extLst>
    <ext uri="GoogleSheetsCustomDataVersion2">
      <go:sheetsCustomData xmlns:go="http://customooxmlschemas.google.com/" r:id="rId11" roundtripDataChecksum="Zt5VhUHOqKS381v4DeoB9CpKoeksN5ZoFNziGlujgYs="/>
    </ext>
  </extLst>
</workbook>
</file>

<file path=xl/calcChain.xml><?xml version="1.0" encoding="utf-8"?>
<calcChain xmlns="http://schemas.openxmlformats.org/spreadsheetml/2006/main">
  <c r="H110" i="2" l="1"/>
  <c r="I110" i="2"/>
  <c r="H135" i="2"/>
  <c r="H136" i="2"/>
  <c r="I136" i="2"/>
  <c r="I135" i="2"/>
  <c r="H101" i="2"/>
  <c r="I101" i="2"/>
  <c r="G138" i="2" l="1"/>
  <c r="E66" i="5" l="1"/>
  <c r="E67" i="5"/>
  <c r="E68" i="5"/>
  <c r="E69" i="5"/>
  <c r="E70" i="5"/>
  <c r="E71" i="5"/>
  <c r="E72" i="5"/>
  <c r="E73" i="5"/>
  <c r="E74" i="5"/>
  <c r="E37" i="5"/>
  <c r="E38" i="5"/>
  <c r="E39" i="5"/>
  <c r="E30" i="5"/>
  <c r="I66" i="2"/>
  <c r="I67" i="2"/>
  <c r="I68" i="2"/>
  <c r="H67" i="2"/>
  <c r="H68" i="2"/>
  <c r="I49" i="2" l="1"/>
  <c r="I174" i="2"/>
  <c r="H174" i="2"/>
  <c r="I234" i="2"/>
  <c r="I235" i="2"/>
  <c r="I236" i="2"/>
  <c r="H234" i="2"/>
  <c r="H235" i="2"/>
  <c r="H236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I199" i="2"/>
  <c r="I200" i="2"/>
  <c r="I201" i="2"/>
  <c r="H199" i="2"/>
  <c r="H200" i="2"/>
  <c r="H201" i="2"/>
  <c r="I186" i="2"/>
  <c r="H186" i="2"/>
  <c r="I180" i="2"/>
  <c r="I181" i="2"/>
  <c r="I182" i="2"/>
  <c r="I183" i="2"/>
  <c r="H180" i="2"/>
  <c r="H181" i="2"/>
  <c r="H182" i="2"/>
  <c r="H183" i="2"/>
  <c r="I119" i="2"/>
  <c r="H119" i="2"/>
  <c r="E255" i="6" l="1"/>
  <c r="I19" i="2"/>
  <c r="E81" i="5"/>
  <c r="H66" i="2" l="1"/>
  <c r="I166" i="2"/>
  <c r="E33" i="5" l="1"/>
  <c r="E77" i="5"/>
  <c r="E78" i="5"/>
  <c r="E82" i="5"/>
  <c r="E52" i="5"/>
  <c r="E53" i="5"/>
  <c r="E55" i="5"/>
  <c r="E56" i="5"/>
  <c r="E62" i="5"/>
  <c r="E63" i="5"/>
  <c r="E64" i="5"/>
  <c r="E75" i="5"/>
  <c r="E41" i="5"/>
  <c r="E42" i="5"/>
  <c r="E43" i="5"/>
  <c r="E44" i="5"/>
  <c r="E45" i="5"/>
  <c r="E46" i="5"/>
  <c r="E47" i="5"/>
  <c r="E50" i="5"/>
  <c r="E51" i="5"/>
  <c r="E35" i="5"/>
  <c r="E36" i="5"/>
  <c r="E40" i="5"/>
  <c r="E25" i="5"/>
  <c r="E26" i="5"/>
  <c r="E27" i="5"/>
  <c r="E28" i="5"/>
  <c r="E29" i="5"/>
  <c r="E31" i="5"/>
  <c r="E32" i="5"/>
  <c r="E20" i="5"/>
  <c r="E21" i="5"/>
  <c r="E22" i="5"/>
  <c r="E23" i="5"/>
  <c r="E24" i="5"/>
  <c r="E17" i="5"/>
  <c r="E12" i="5"/>
  <c r="E13" i="5"/>
  <c r="H179" i="2"/>
  <c r="I179" i="2"/>
  <c r="H176" i="2"/>
  <c r="H177" i="2"/>
  <c r="H178" i="2"/>
  <c r="H184" i="2"/>
  <c r="H185" i="2"/>
  <c r="I178" i="2"/>
  <c r="I184" i="2"/>
  <c r="I185" i="2"/>
  <c r="H168" i="2"/>
  <c r="H169" i="2"/>
  <c r="I168" i="2"/>
  <c r="I169" i="2"/>
  <c r="H159" i="2"/>
  <c r="H160" i="2"/>
  <c r="H161" i="2"/>
  <c r="I159" i="2"/>
  <c r="I160" i="2"/>
  <c r="I161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4" i="2"/>
  <c r="H105" i="2"/>
  <c r="H106" i="2"/>
  <c r="H107" i="2"/>
  <c r="H108" i="2"/>
  <c r="H109" i="2"/>
  <c r="H111" i="2"/>
  <c r="H112" i="2"/>
  <c r="H113" i="2"/>
  <c r="H114" i="2"/>
  <c r="H115" i="2"/>
  <c r="H116" i="2"/>
  <c r="H117" i="2"/>
  <c r="H118" i="2"/>
  <c r="H120" i="2"/>
  <c r="H121" i="2"/>
  <c r="H122" i="2"/>
  <c r="H123" i="2"/>
  <c r="H124" i="2"/>
  <c r="H125" i="2"/>
  <c r="H126" i="2"/>
  <c r="H127" i="2"/>
  <c r="H128" i="2"/>
  <c r="H129" i="2"/>
  <c r="H131" i="2"/>
  <c r="H132" i="2"/>
  <c r="H133" i="2"/>
  <c r="H134" i="2"/>
  <c r="H139" i="2"/>
  <c r="H140" i="2"/>
  <c r="H142" i="2"/>
  <c r="H143" i="2"/>
  <c r="H144" i="2"/>
  <c r="H145" i="2"/>
  <c r="H150" i="2"/>
  <c r="H151" i="2"/>
  <c r="H152" i="2"/>
  <c r="H153" i="2"/>
  <c r="H154" i="2"/>
  <c r="H155" i="2"/>
  <c r="H156" i="2"/>
  <c r="H158" i="2"/>
  <c r="H162" i="2"/>
  <c r="H163" i="2"/>
  <c r="H164" i="2"/>
  <c r="H170" i="2"/>
  <c r="H171" i="2"/>
  <c r="H172" i="2"/>
  <c r="H173" i="2"/>
  <c r="H175" i="2"/>
  <c r="H204" i="2"/>
  <c r="H222" i="2"/>
  <c r="H226" i="2"/>
  <c r="H227" i="2"/>
  <c r="H228" i="2"/>
  <c r="H237" i="2"/>
  <c r="H238" i="2"/>
  <c r="H239" i="2"/>
  <c r="I8" i="2"/>
  <c r="I10" i="2"/>
  <c r="I11" i="2"/>
  <c r="I13" i="2"/>
  <c r="I14" i="2"/>
  <c r="I15" i="2"/>
  <c r="I17" i="2"/>
  <c r="I18" i="2"/>
  <c r="I20" i="2"/>
  <c r="I21" i="2"/>
  <c r="I22" i="2"/>
  <c r="I23" i="2"/>
  <c r="I24" i="2"/>
  <c r="I25" i="2"/>
  <c r="I26" i="2"/>
  <c r="I27" i="2"/>
  <c r="I30" i="2"/>
  <c r="I32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4" i="2"/>
  <c r="I105" i="2"/>
  <c r="I106" i="2"/>
  <c r="I107" i="2"/>
  <c r="I108" i="2"/>
  <c r="I109" i="2"/>
  <c r="I111" i="2"/>
  <c r="I112" i="2"/>
  <c r="I113" i="2"/>
  <c r="I114" i="2"/>
  <c r="I115" i="2"/>
  <c r="I116" i="2"/>
  <c r="I117" i="2"/>
  <c r="I118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40" i="2"/>
  <c r="I142" i="2"/>
  <c r="I143" i="2"/>
  <c r="I144" i="2"/>
  <c r="I145" i="2"/>
  <c r="I150" i="2"/>
  <c r="I151" i="2"/>
  <c r="I152" i="2"/>
  <c r="I153" i="2"/>
  <c r="I154" i="2"/>
  <c r="I155" i="2"/>
  <c r="I156" i="2"/>
  <c r="I158" i="2"/>
  <c r="I162" i="2"/>
  <c r="I163" i="2"/>
  <c r="I164" i="2"/>
  <c r="I170" i="2"/>
  <c r="I171" i="2"/>
  <c r="I172" i="2"/>
  <c r="I173" i="2"/>
  <c r="I175" i="2"/>
  <c r="I176" i="2"/>
  <c r="I177" i="2"/>
  <c r="I204" i="2"/>
  <c r="I222" i="2"/>
  <c r="I226" i="2"/>
  <c r="I227" i="2"/>
  <c r="I228" i="2"/>
  <c r="I237" i="2"/>
  <c r="I238" i="2"/>
  <c r="I239" i="2"/>
  <c r="E80" i="5" l="1"/>
  <c r="E79" i="5"/>
  <c r="D61" i="5"/>
  <c r="D60" i="5" l="1"/>
  <c r="E60" i="5" s="1"/>
  <c r="E61" i="5"/>
  <c r="E225" i="2"/>
  <c r="H11" i="2"/>
  <c r="D59" i="5" l="1"/>
  <c r="E59" i="5" s="1"/>
  <c r="E76" i="5"/>
  <c r="E65" i="5"/>
  <c r="E58" i="5"/>
  <c r="E270" i="6"/>
  <c r="E281" i="6" s="1"/>
  <c r="D270" i="6"/>
  <c r="D281" i="6" s="1"/>
  <c r="C270" i="6"/>
  <c r="C281" i="6" s="1"/>
  <c r="D269" i="6"/>
  <c r="D280" i="6" s="1"/>
  <c r="C269" i="6"/>
  <c r="D266" i="6"/>
  <c r="C266" i="6"/>
  <c r="D265" i="6"/>
  <c r="C265" i="6"/>
  <c r="D262" i="6"/>
  <c r="C262" i="6"/>
  <c r="D261" i="6"/>
  <c r="C261" i="6"/>
  <c r="D258" i="6"/>
  <c r="C258" i="6"/>
  <c r="D257" i="6"/>
  <c r="C257" i="6"/>
  <c r="D254" i="6"/>
  <c r="C254" i="6"/>
  <c r="D253" i="6"/>
  <c r="C253" i="6"/>
  <c r="D250" i="6"/>
  <c r="C250" i="6"/>
  <c r="D249" i="6"/>
  <c r="C249" i="6"/>
  <c r="D246" i="6"/>
  <c r="D274" i="6" s="1"/>
  <c r="C246" i="6"/>
  <c r="C274" i="6" s="1"/>
  <c r="D245" i="6"/>
  <c r="D273" i="6" s="1"/>
  <c r="C245" i="6"/>
  <c r="C273" i="6" s="1"/>
  <c r="P237" i="6"/>
  <c r="O237" i="6"/>
  <c r="G232" i="6"/>
  <c r="G234" i="6" s="1"/>
  <c r="F232" i="6"/>
  <c r="F234" i="6" s="1"/>
  <c r="E232" i="6"/>
  <c r="E234" i="6" s="1"/>
  <c r="Q215" i="6"/>
  <c r="P215" i="6"/>
  <c r="O215" i="6"/>
  <c r="G213" i="6"/>
  <c r="F213" i="6"/>
  <c r="E213" i="6"/>
  <c r="G211" i="6"/>
  <c r="G215" i="6" s="1"/>
  <c r="F211" i="6"/>
  <c r="E211" i="6"/>
  <c r="Q205" i="6"/>
  <c r="P205" i="6"/>
  <c r="O205" i="6"/>
  <c r="G203" i="6"/>
  <c r="G205" i="6" s="1"/>
  <c r="F203" i="6"/>
  <c r="F205" i="6" s="1"/>
  <c r="E203" i="6"/>
  <c r="E205" i="6" s="1"/>
  <c r="Q196" i="6"/>
  <c r="P196" i="6"/>
  <c r="O196" i="6"/>
  <c r="G194" i="6"/>
  <c r="F194" i="6"/>
  <c r="E194" i="6"/>
  <c r="G192" i="6"/>
  <c r="F192" i="6"/>
  <c r="E192" i="6"/>
  <c r="G189" i="6"/>
  <c r="F189" i="6"/>
  <c r="E189" i="6"/>
  <c r="Q183" i="6"/>
  <c r="P183" i="6"/>
  <c r="O183" i="6"/>
  <c r="G181" i="6"/>
  <c r="F181" i="6"/>
  <c r="E181" i="6"/>
  <c r="G179" i="6"/>
  <c r="F179" i="6"/>
  <c r="E179" i="6"/>
  <c r="P173" i="6"/>
  <c r="O173" i="6"/>
  <c r="E172" i="6"/>
  <c r="E171" i="6"/>
  <c r="N170" i="6"/>
  <c r="M170" i="6"/>
  <c r="L170" i="6"/>
  <c r="K170" i="6"/>
  <c r="J170" i="6"/>
  <c r="I170" i="6"/>
  <c r="H170" i="6"/>
  <c r="G170" i="6"/>
  <c r="F170" i="6"/>
  <c r="E169" i="6"/>
  <c r="E168" i="6"/>
  <c r="N167" i="6"/>
  <c r="M167" i="6"/>
  <c r="L167" i="6"/>
  <c r="K167" i="6"/>
  <c r="J167" i="6"/>
  <c r="I167" i="6"/>
  <c r="H167" i="6"/>
  <c r="G167" i="6"/>
  <c r="G164" i="6" s="1"/>
  <c r="G173" i="6" s="1"/>
  <c r="F167" i="6"/>
  <c r="E166" i="6"/>
  <c r="N165" i="6"/>
  <c r="M165" i="6"/>
  <c r="L165" i="6"/>
  <c r="K165" i="6"/>
  <c r="J165" i="6"/>
  <c r="J164" i="6" s="1"/>
  <c r="J173" i="6" s="1"/>
  <c r="I165" i="6"/>
  <c r="H165" i="6"/>
  <c r="G165" i="6"/>
  <c r="F165" i="6"/>
  <c r="E165" i="6" s="1"/>
  <c r="P159" i="6"/>
  <c r="O159" i="6"/>
  <c r="E158" i="6"/>
  <c r="E157" i="6"/>
  <c r="E156" i="6"/>
  <c r="N155" i="6"/>
  <c r="M155" i="6"/>
  <c r="L155" i="6"/>
  <c r="K155" i="6"/>
  <c r="J155" i="6"/>
  <c r="I155" i="6"/>
  <c r="H155" i="6"/>
  <c r="G155" i="6"/>
  <c r="F155" i="6"/>
  <c r="E154" i="6"/>
  <c r="E153" i="6"/>
  <c r="N152" i="6"/>
  <c r="M152" i="6"/>
  <c r="L152" i="6"/>
  <c r="K152" i="6"/>
  <c r="K151" i="6" s="1"/>
  <c r="K159" i="6" s="1"/>
  <c r="J152" i="6"/>
  <c r="I152" i="6"/>
  <c r="H152" i="6"/>
  <c r="H151" i="6" s="1"/>
  <c r="H159" i="6" s="1"/>
  <c r="G152" i="6"/>
  <c r="F152" i="6"/>
  <c r="E145" i="6"/>
  <c r="E144" i="6"/>
  <c r="E143" i="6"/>
  <c r="N142" i="6"/>
  <c r="M142" i="6"/>
  <c r="L142" i="6"/>
  <c r="K142" i="6"/>
  <c r="J142" i="6"/>
  <c r="I142" i="6"/>
  <c r="H142" i="6"/>
  <c r="G142" i="6"/>
  <c r="F142" i="6"/>
  <c r="E141" i="6"/>
  <c r="E140" i="6"/>
  <c r="E139" i="6"/>
  <c r="N138" i="6"/>
  <c r="M138" i="6"/>
  <c r="L138" i="6"/>
  <c r="K138" i="6"/>
  <c r="J138" i="6"/>
  <c r="I138" i="6"/>
  <c r="H138" i="6"/>
  <c r="G138" i="6"/>
  <c r="F138" i="6"/>
  <c r="E137" i="6"/>
  <c r="N136" i="6"/>
  <c r="M136" i="6"/>
  <c r="L136" i="6"/>
  <c r="K136" i="6"/>
  <c r="J136" i="6"/>
  <c r="I136" i="6"/>
  <c r="I135" i="6" s="1"/>
  <c r="I146" i="6" s="1"/>
  <c r="H136" i="6"/>
  <c r="G136" i="6"/>
  <c r="F136" i="6"/>
  <c r="E129" i="6"/>
  <c r="N128" i="6"/>
  <c r="M128" i="6"/>
  <c r="L128" i="6"/>
  <c r="K128" i="6"/>
  <c r="J128" i="6"/>
  <c r="I128" i="6"/>
  <c r="H128" i="6"/>
  <c r="G128" i="6"/>
  <c r="F128" i="6"/>
  <c r="E127" i="6"/>
  <c r="E126" i="6"/>
  <c r="N125" i="6"/>
  <c r="M125" i="6"/>
  <c r="L125" i="6"/>
  <c r="K125" i="6"/>
  <c r="J125" i="6"/>
  <c r="I125" i="6"/>
  <c r="I124" i="6" s="1"/>
  <c r="I130" i="6" s="1"/>
  <c r="H125" i="6"/>
  <c r="H124" i="6" s="1"/>
  <c r="H130" i="6" s="1"/>
  <c r="G125" i="6"/>
  <c r="G124" i="6" s="1"/>
  <c r="G130" i="6" s="1"/>
  <c r="F125" i="6"/>
  <c r="J124" i="6"/>
  <c r="J130" i="6" s="1"/>
  <c r="N119" i="6"/>
  <c r="M119" i="6"/>
  <c r="L119" i="6"/>
  <c r="K119" i="6"/>
  <c r="J119" i="6"/>
  <c r="I119" i="6"/>
  <c r="H119" i="6"/>
  <c r="G119" i="6"/>
  <c r="F119" i="6"/>
  <c r="E119" i="6"/>
  <c r="E118" i="6"/>
  <c r="N117" i="6"/>
  <c r="M117" i="6"/>
  <c r="L117" i="6"/>
  <c r="K117" i="6"/>
  <c r="J117" i="6"/>
  <c r="I117" i="6"/>
  <c r="H117" i="6"/>
  <c r="G117" i="6"/>
  <c r="F117" i="6"/>
  <c r="E116" i="6"/>
  <c r="E115" i="6"/>
  <c r="Q114" i="6"/>
  <c r="P114" i="6"/>
  <c r="O114" i="6"/>
  <c r="G111" i="6"/>
  <c r="Q111" i="6" s="1"/>
  <c r="F111" i="6"/>
  <c r="E111" i="6"/>
  <c r="E110" i="6"/>
  <c r="E108" i="6" s="1"/>
  <c r="G108" i="6"/>
  <c r="F108" i="6"/>
  <c r="Q103" i="6"/>
  <c r="P103" i="6"/>
  <c r="O103" i="6"/>
  <c r="G101" i="6"/>
  <c r="F101" i="6"/>
  <c r="E101" i="6"/>
  <c r="G98" i="6"/>
  <c r="F98" i="6"/>
  <c r="E98" i="6"/>
  <c r="G96" i="6"/>
  <c r="G93" i="6" s="1"/>
  <c r="F96" i="6"/>
  <c r="E96" i="6"/>
  <c r="G95" i="6"/>
  <c r="F95" i="6"/>
  <c r="F93" i="6" s="1"/>
  <c r="F103" i="6" s="1"/>
  <c r="F220" i="6" s="1"/>
  <c r="E95" i="6"/>
  <c r="E93" i="6" s="1"/>
  <c r="P89" i="6"/>
  <c r="O89" i="6"/>
  <c r="G89" i="6"/>
  <c r="F89" i="6"/>
  <c r="E89" i="6"/>
  <c r="Q84" i="6"/>
  <c r="P84" i="6"/>
  <c r="O84" i="6"/>
  <c r="G80" i="6"/>
  <c r="F80" i="6"/>
  <c r="E80" i="6"/>
  <c r="G78" i="6"/>
  <c r="Q78" i="6" s="1"/>
  <c r="F78" i="6"/>
  <c r="E78" i="6"/>
  <c r="E84" i="6" s="1"/>
  <c r="E219" i="6" s="1"/>
  <c r="Q75" i="6"/>
  <c r="P75" i="6"/>
  <c r="O75" i="6"/>
  <c r="G75" i="6"/>
  <c r="F75" i="6"/>
  <c r="E75" i="6"/>
  <c r="Q70" i="6"/>
  <c r="P70" i="6"/>
  <c r="O70" i="6"/>
  <c r="G67" i="6"/>
  <c r="F67" i="6"/>
  <c r="Q67" i="6" s="1"/>
  <c r="E67" i="6"/>
  <c r="G65" i="6"/>
  <c r="F65" i="6"/>
  <c r="Q65" i="6" s="1"/>
  <c r="E65" i="6"/>
  <c r="G63" i="6"/>
  <c r="G70" i="6" s="1"/>
  <c r="G218" i="6" s="1"/>
  <c r="F63" i="6"/>
  <c r="E63" i="6"/>
  <c r="G52" i="6"/>
  <c r="G49" i="6"/>
  <c r="F49" i="6"/>
  <c r="F52" i="6" s="1"/>
  <c r="E49" i="6"/>
  <c r="E52" i="6" s="1"/>
  <c r="G42" i="6"/>
  <c r="G44" i="6" s="1"/>
  <c r="F42" i="6"/>
  <c r="F44" i="6" s="1"/>
  <c r="E42" i="6"/>
  <c r="E44" i="6" s="1"/>
  <c r="G37" i="6"/>
  <c r="F37" i="6"/>
  <c r="G33" i="6"/>
  <c r="F33" i="6"/>
  <c r="E33" i="6"/>
  <c r="E37" i="6" s="1"/>
  <c r="G26" i="6"/>
  <c r="F26" i="6"/>
  <c r="E26" i="6"/>
  <c r="E28" i="6" s="1"/>
  <c r="G24" i="6"/>
  <c r="F24" i="6"/>
  <c r="E24" i="6"/>
  <c r="G17" i="6"/>
  <c r="F17" i="6"/>
  <c r="E17" i="6"/>
  <c r="E19" i="6" s="1"/>
  <c r="G15" i="6"/>
  <c r="F15" i="6"/>
  <c r="E15" i="6"/>
  <c r="E10" i="6"/>
  <c r="G7" i="6"/>
  <c r="G10" i="6" s="1"/>
  <c r="F7" i="6"/>
  <c r="F10" i="6" s="1"/>
  <c r="E7" i="6"/>
  <c r="C54" i="5"/>
  <c r="E54" i="5" s="1"/>
  <c r="D49" i="5"/>
  <c r="C18" i="5"/>
  <c r="H41" i="2"/>
  <c r="E10" i="5"/>
  <c r="H15" i="4"/>
  <c r="G14" i="4"/>
  <c r="E14" i="4"/>
  <c r="E13" i="4" s="1"/>
  <c r="E12" i="4" s="1"/>
  <c r="E16" i="4" s="1"/>
  <c r="G13" i="4"/>
  <c r="G12" i="4" s="1"/>
  <c r="G16" i="4" s="1"/>
  <c r="I16" i="4" s="1"/>
  <c r="F12" i="4"/>
  <c r="F16" i="4" s="1"/>
  <c r="H10" i="4"/>
  <c r="G9" i="4"/>
  <c r="E9" i="4"/>
  <c r="E8" i="4" s="1"/>
  <c r="E7" i="4" s="1"/>
  <c r="E11" i="4" s="1"/>
  <c r="F7" i="4"/>
  <c r="F11" i="4" s="1"/>
  <c r="F14" i="3"/>
  <c r="E14" i="3"/>
  <c r="F13" i="3"/>
  <c r="E13" i="3"/>
  <c r="C12" i="3"/>
  <c r="F248" i="2"/>
  <c r="F247" i="2" s="1"/>
  <c r="F246" i="2" s="1"/>
  <c r="F245" i="2" s="1"/>
  <c r="E248" i="2"/>
  <c r="E247" i="2" s="1"/>
  <c r="E246" i="2" s="1"/>
  <c r="E245" i="2" s="1"/>
  <c r="E231" i="2"/>
  <c r="E230" i="2" s="1"/>
  <c r="E220" i="2"/>
  <c r="E219" i="2" s="1"/>
  <c r="E229" i="2" s="1"/>
  <c r="F229" i="2"/>
  <c r="F198" i="2"/>
  <c r="G196" i="2"/>
  <c r="F197" i="2"/>
  <c r="G192" i="2"/>
  <c r="E191" i="2"/>
  <c r="F139" i="2"/>
  <c r="I139" i="2" s="1"/>
  <c r="F138" i="2"/>
  <c r="E130" i="2"/>
  <c r="H130" i="2" s="1"/>
  <c r="E103" i="2"/>
  <c r="H52" i="2"/>
  <c r="I43" i="2"/>
  <c r="H43" i="2"/>
  <c r="I21" i="1"/>
  <c r="E39" i="2"/>
  <c r="E37" i="2" s="1"/>
  <c r="E31" i="2"/>
  <c r="H30" i="2"/>
  <c r="H27" i="2"/>
  <c r="H24" i="2"/>
  <c r="H23" i="2"/>
  <c r="H22" i="2"/>
  <c r="H20" i="2"/>
  <c r="H15" i="2"/>
  <c r="H10" i="2"/>
  <c r="G9" i="2"/>
  <c r="H8" i="2"/>
  <c r="G7" i="2"/>
  <c r="I7" i="2" s="1"/>
  <c r="G21" i="1"/>
  <c r="F21" i="1"/>
  <c r="J16" i="1"/>
  <c r="I16" i="1"/>
  <c r="H16" i="1"/>
  <c r="G16" i="1"/>
  <c r="F16" i="1"/>
  <c r="G9" i="1"/>
  <c r="F9" i="1"/>
  <c r="G8" i="1"/>
  <c r="G7" i="1" s="1"/>
  <c r="F8" i="1"/>
  <c r="F7" i="1" s="1"/>
  <c r="J7" i="1"/>
  <c r="J10" i="1" s="1"/>
  <c r="I7" i="1"/>
  <c r="H7" i="1"/>
  <c r="G6" i="1"/>
  <c r="F6" i="1"/>
  <c r="G5" i="1"/>
  <c r="G4" i="1" s="1"/>
  <c r="F5" i="1"/>
  <c r="F4" i="1" s="1"/>
  <c r="J4" i="1"/>
  <c r="I4" i="1"/>
  <c r="H4" i="1"/>
  <c r="H10" i="1" s="1"/>
  <c r="Q63" i="6" l="1"/>
  <c r="Q108" i="6"/>
  <c r="K124" i="6"/>
  <c r="K130" i="6" s="1"/>
  <c r="H135" i="6"/>
  <c r="H146" i="6" s="1"/>
  <c r="Q181" i="6"/>
  <c r="Q211" i="6"/>
  <c r="I151" i="6"/>
  <c r="I159" i="6" s="1"/>
  <c r="H14" i="4"/>
  <c r="E142" i="6"/>
  <c r="G151" i="6"/>
  <c r="G159" i="6" s="1"/>
  <c r="E183" i="6"/>
  <c r="E223" i="6" s="1"/>
  <c r="I164" i="6"/>
  <c r="I173" i="6" s="1"/>
  <c r="E196" i="6"/>
  <c r="I10" i="1"/>
  <c r="Q80" i="6"/>
  <c r="G103" i="6"/>
  <c r="G220" i="6" s="1"/>
  <c r="L124" i="6"/>
  <c r="L130" i="6" s="1"/>
  <c r="L151" i="6"/>
  <c r="L159" i="6" s="1"/>
  <c r="H164" i="6"/>
  <c r="H173" i="6" s="1"/>
  <c r="G183" i="6"/>
  <c r="G223" i="6" s="1"/>
  <c r="F196" i="6"/>
  <c r="F164" i="6"/>
  <c r="E215" i="6"/>
  <c r="E221" i="6" s="1"/>
  <c r="Q93" i="6"/>
  <c r="Q98" i="6"/>
  <c r="F114" i="6"/>
  <c r="F222" i="6" s="1"/>
  <c r="G135" i="6"/>
  <c r="G146" i="6" s="1"/>
  <c r="K164" i="6"/>
  <c r="K173" i="6" s="1"/>
  <c r="E170" i="6"/>
  <c r="Q179" i="6"/>
  <c r="I23" i="1"/>
  <c r="F19" i="6"/>
  <c r="G114" i="6"/>
  <c r="G222" i="6" s="1"/>
  <c r="H13" i="4"/>
  <c r="E70" i="6"/>
  <c r="E218" i="6" s="1"/>
  <c r="F84" i="6"/>
  <c r="F219" i="6" s="1"/>
  <c r="F135" i="6"/>
  <c r="E103" i="6"/>
  <c r="E220" i="6" s="1"/>
  <c r="E128" i="6"/>
  <c r="L164" i="6"/>
  <c r="L173" i="6" s="1"/>
  <c r="I13" i="4"/>
  <c r="G84" i="6"/>
  <c r="G219" i="6" s="1"/>
  <c r="G196" i="6"/>
  <c r="G221" i="6" s="1"/>
  <c r="F151" i="6"/>
  <c r="F159" i="6" s="1"/>
  <c r="F215" i="6"/>
  <c r="L135" i="6"/>
  <c r="L146" i="6" s="1"/>
  <c r="Q192" i="6"/>
  <c r="E48" i="5"/>
  <c r="E49" i="5"/>
  <c r="H167" i="2"/>
  <c r="I167" i="2"/>
  <c r="I190" i="2"/>
  <c r="H190" i="2"/>
  <c r="H192" i="2"/>
  <c r="I192" i="2"/>
  <c r="H9" i="2"/>
  <c r="I9" i="2"/>
  <c r="H232" i="2"/>
  <c r="I232" i="2"/>
  <c r="H196" i="2"/>
  <c r="I196" i="2"/>
  <c r="I103" i="2"/>
  <c r="H103" i="2"/>
  <c r="H221" i="2"/>
  <c r="I221" i="2"/>
  <c r="I146" i="2"/>
  <c r="H146" i="2"/>
  <c r="H148" i="2"/>
  <c r="I148" i="2"/>
  <c r="H203" i="2"/>
  <c r="I203" i="2"/>
  <c r="E16" i="5"/>
  <c r="E34" i="5"/>
  <c r="E9" i="5"/>
  <c r="G263" i="6"/>
  <c r="E198" i="2"/>
  <c r="H26" i="2"/>
  <c r="H25" i="2"/>
  <c r="G31" i="2"/>
  <c r="I31" i="2" s="1"/>
  <c r="C263" i="6"/>
  <c r="H51" i="2"/>
  <c r="H6" i="2"/>
  <c r="F10" i="1"/>
  <c r="F23" i="1" s="1"/>
  <c r="H17" i="2"/>
  <c r="H14" i="2"/>
  <c r="C255" i="6"/>
  <c r="D255" i="6"/>
  <c r="F251" i="6"/>
  <c r="F255" i="6"/>
  <c r="G255" i="6"/>
  <c r="D259" i="6"/>
  <c r="G191" i="2"/>
  <c r="E259" i="6"/>
  <c r="G231" i="2"/>
  <c r="C267" i="6"/>
  <c r="F267" i="6"/>
  <c r="C251" i="6"/>
  <c r="C277" i="6" s="1"/>
  <c r="F263" i="6"/>
  <c r="D263" i="6"/>
  <c r="E263" i="6"/>
  <c r="F259" i="6"/>
  <c r="G10" i="1"/>
  <c r="G23" i="1" s="1"/>
  <c r="D251" i="6"/>
  <c r="D277" i="6" s="1"/>
  <c r="C259" i="6"/>
  <c r="D267" i="6"/>
  <c r="E267" i="6"/>
  <c r="E54" i="6"/>
  <c r="F146" i="6"/>
  <c r="F173" i="6"/>
  <c r="H9" i="4"/>
  <c r="G8" i="4"/>
  <c r="H12" i="4"/>
  <c r="F270" i="6" s="1"/>
  <c r="F281" i="6" s="1"/>
  <c r="I12" i="4"/>
  <c r="G270" i="6" s="1"/>
  <c r="G281" i="6" s="1"/>
  <c r="K135" i="6"/>
  <c r="K146" i="6" s="1"/>
  <c r="E152" i="6"/>
  <c r="E136" i="6"/>
  <c r="F70" i="6"/>
  <c r="Q89" i="6"/>
  <c r="E117" i="6"/>
  <c r="E125" i="6"/>
  <c r="C247" i="6"/>
  <c r="C278" i="6" s="1"/>
  <c r="H16" i="4"/>
  <c r="H18" i="2"/>
  <c r="F12" i="3"/>
  <c r="E155" i="6"/>
  <c r="D247" i="6"/>
  <c r="D278" i="6" s="1"/>
  <c r="H13" i="2"/>
  <c r="I41" i="2"/>
  <c r="E12" i="3"/>
  <c r="J151" i="6"/>
  <c r="J159" i="6" s="1"/>
  <c r="F183" i="6"/>
  <c r="F223" i="6" s="1"/>
  <c r="Q189" i="6"/>
  <c r="F221" i="6"/>
  <c r="C280" i="6"/>
  <c r="C271" i="6"/>
  <c r="H7" i="2"/>
  <c r="G195" i="2"/>
  <c r="F28" i="6"/>
  <c r="E138" i="6"/>
  <c r="G16" i="2"/>
  <c r="I16" i="2" s="1"/>
  <c r="H21" i="2"/>
  <c r="E8" i="5"/>
  <c r="G19" i="6"/>
  <c r="G28" i="6"/>
  <c r="E114" i="6"/>
  <c r="E222" i="6" s="1"/>
  <c r="J135" i="6"/>
  <c r="J146" i="6" s="1"/>
  <c r="E167" i="6"/>
  <c r="G251" i="6"/>
  <c r="F124" i="6"/>
  <c r="D271" i="6"/>
  <c r="E225" i="6" l="1"/>
  <c r="G237" i="6"/>
  <c r="G238" i="6" s="1"/>
  <c r="F54" i="6"/>
  <c r="G54" i="6"/>
  <c r="G225" i="6"/>
  <c r="G277" i="6"/>
  <c r="E151" i="6"/>
  <c r="M151" i="6" s="1"/>
  <c r="E237" i="6"/>
  <c r="E238" i="6" s="1"/>
  <c r="E164" i="6"/>
  <c r="F277" i="6"/>
  <c r="E18" i="5"/>
  <c r="E19" i="5"/>
  <c r="I191" i="2"/>
  <c r="H191" i="2"/>
  <c r="H195" i="2"/>
  <c r="I195" i="2"/>
  <c r="H189" i="2"/>
  <c r="I189" i="2"/>
  <c r="H157" i="2"/>
  <c r="I157" i="2"/>
  <c r="I231" i="2"/>
  <c r="H231" i="2"/>
  <c r="H165" i="2"/>
  <c r="I165" i="2"/>
  <c r="G198" i="2"/>
  <c r="I218" i="2"/>
  <c r="H218" i="2"/>
  <c r="H141" i="2"/>
  <c r="I141" i="2"/>
  <c r="I147" i="2"/>
  <c r="H147" i="2"/>
  <c r="I102" i="2"/>
  <c r="H102" i="2"/>
  <c r="H202" i="2"/>
  <c r="I202" i="2"/>
  <c r="H220" i="2"/>
  <c r="I220" i="2"/>
  <c r="E15" i="5"/>
  <c r="H31" i="2"/>
  <c r="H50" i="2"/>
  <c r="G230" i="2"/>
  <c r="G259" i="6"/>
  <c r="I6" i="2"/>
  <c r="G12" i="2"/>
  <c r="I12" i="2" s="1"/>
  <c r="F240" i="2"/>
  <c r="F278" i="6"/>
  <c r="F218" i="6"/>
  <c r="F225" i="6" s="1"/>
  <c r="F237" i="6"/>
  <c r="F238" i="6" s="1"/>
  <c r="E173" i="6"/>
  <c r="M164" i="6"/>
  <c r="F130" i="6"/>
  <c r="E124" i="6"/>
  <c r="H16" i="2"/>
  <c r="E135" i="6"/>
  <c r="I8" i="4"/>
  <c r="H8" i="4"/>
  <c r="G7" i="4"/>
  <c r="E247" i="6"/>
  <c r="E159" i="6" l="1"/>
  <c r="H198" i="2"/>
  <c r="I198" i="2"/>
  <c r="H193" i="2"/>
  <c r="I193" i="2"/>
  <c r="H197" i="2"/>
  <c r="I197" i="2"/>
  <c r="H187" i="2"/>
  <c r="I187" i="2"/>
  <c r="G194" i="2"/>
  <c r="I194" i="2" s="1"/>
  <c r="I230" i="2"/>
  <c r="H230" i="2"/>
  <c r="H188" i="2"/>
  <c r="I188" i="2"/>
  <c r="H219" i="2"/>
  <c r="I219" i="2"/>
  <c r="I137" i="2"/>
  <c r="H137" i="2"/>
  <c r="I138" i="2"/>
  <c r="H138" i="2"/>
  <c r="D14" i="5"/>
  <c r="E14" i="5" s="1"/>
  <c r="H12" i="2"/>
  <c r="I50" i="2"/>
  <c r="H5" i="2"/>
  <c r="H249" i="2"/>
  <c r="D11" i="5"/>
  <c r="E11" i="5" s="1"/>
  <c r="E130" i="6"/>
  <c r="M124" i="6"/>
  <c r="I7" i="4"/>
  <c r="H7" i="4"/>
  <c r="G11" i="4"/>
  <c r="G42" i="2"/>
  <c r="N151" i="6"/>
  <c r="N159" i="6" s="1"/>
  <c r="M159" i="6"/>
  <c r="M173" i="6"/>
  <c r="N164" i="6"/>
  <c r="N173" i="6" s="1"/>
  <c r="H32" i="2"/>
  <c r="E146" i="6"/>
  <c r="M135" i="6"/>
  <c r="G278" i="6" l="1"/>
  <c r="H233" i="2"/>
  <c r="I233" i="2"/>
  <c r="H194" i="2"/>
  <c r="H229" i="2"/>
  <c r="I229" i="2"/>
  <c r="H149" i="2"/>
  <c r="I149" i="2"/>
  <c r="E57" i="5"/>
  <c r="I5" i="2"/>
  <c r="H248" i="2"/>
  <c r="I249" i="2"/>
  <c r="H49" i="2"/>
  <c r="M130" i="6"/>
  <c r="N124" i="6"/>
  <c r="N130" i="6" s="1"/>
  <c r="E6" i="5"/>
  <c r="E7" i="5"/>
  <c r="E269" i="6"/>
  <c r="I11" i="4"/>
  <c r="G269" i="6" s="1"/>
  <c r="H11" i="4"/>
  <c r="F269" i="6" s="1"/>
  <c r="M146" i="6"/>
  <c r="N135" i="6"/>
  <c r="N146" i="6" s="1"/>
  <c r="H42" i="2"/>
  <c r="I42" i="2"/>
  <c r="H225" i="2" l="1"/>
  <c r="I225" i="2"/>
  <c r="H240" i="2"/>
  <c r="I240" i="2"/>
  <c r="I248" i="2"/>
  <c r="H247" i="2"/>
  <c r="F280" i="6"/>
  <c r="F271" i="6"/>
  <c r="G280" i="6"/>
  <c r="G271" i="6"/>
  <c r="E280" i="6"/>
  <c r="I40" i="2"/>
  <c r="H40" i="2"/>
  <c r="H224" i="2" l="1"/>
  <c r="I224" i="2"/>
  <c r="I247" i="2"/>
  <c r="H39" i="2"/>
  <c r="I39" i="2"/>
  <c r="H223" i="2" l="1"/>
  <c r="I223" i="2"/>
  <c r="I245" i="2"/>
  <c r="H246" i="2"/>
  <c r="I246" i="2"/>
  <c r="I38" i="2"/>
  <c r="H38" i="2"/>
  <c r="H245" i="2" l="1"/>
  <c r="I37" i="2"/>
  <c r="H37" i="2"/>
  <c r="J21" i="1"/>
  <c r="J23" i="1" s="1"/>
</calcChain>
</file>

<file path=xl/sharedStrings.xml><?xml version="1.0" encoding="utf-8"?>
<sst xmlns="http://schemas.openxmlformats.org/spreadsheetml/2006/main" count="911" uniqueCount="367">
  <si>
    <t>GODIŠNJI IZVJEŠTAJ O IZVRŠENJU FINANCIJSKOG PLANA ZA 2023.g.</t>
  </si>
  <si>
    <t>A) SAŽETAK RAČUNA PRIHODA I RASHODA</t>
  </si>
  <si>
    <t xml:space="preserve">PRIHODI/RASHODI TEKUĆA GODINA </t>
  </si>
  <si>
    <t>Izvršenje 2021.</t>
  </si>
  <si>
    <t>Plan 2022.</t>
  </si>
  <si>
    <t>Izvršenje prethodne godine</t>
  </si>
  <si>
    <t>Plan tekuće godine</t>
  </si>
  <si>
    <t xml:space="preserve">Izvršenje tekuće godine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</si>
  <si>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</si>
  <si>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</si>
  <si>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</si>
  <si>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</si>
  <si>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</si>
  <si>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</si>
  <si>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</si>
  <si>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</si>
  <si>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</si>
  <si>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</si>
  <si>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</si>
  <si>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</si>
  <si>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</si>
  <si>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VIŠKOVI/MANJKOVI</t>
  </si>
  <si>
    <t>UKUPAN DONOS VIŠKA / MANJKA IZ PRETHODNE(IH) GODINE</t>
  </si>
  <si>
    <t>VIŠAK / MANJAK IZ PRETHODNE(IH) GODINE KOJI ĆE SE RASPOREDITI / POKRITI</t>
  </si>
  <si>
    <t>VIŠAK / MANJAK + NETO FINANCIRANJE+PRENESENI RAZULTAT</t>
  </si>
  <si>
    <t>Razred</t>
  </si>
  <si>
    <t xml:space="preserve">Skupina/podskupina/odjeljak </t>
  </si>
  <si>
    <t>Izvor</t>
  </si>
  <si>
    <t xml:space="preserve">Naziv </t>
  </si>
  <si>
    <t>Indeks</t>
  </si>
  <si>
    <t>5=4/2*100</t>
  </si>
  <si>
    <t>6=4/3*100</t>
  </si>
  <si>
    <t xml:space="preserve">Prihodi poslovanja </t>
  </si>
  <si>
    <t>Pomoći iz inozemstva i od subjekata unutar općeg proračuna</t>
  </si>
  <si>
    <t>Pomoći od izvanproračunskih korisnika</t>
  </si>
  <si>
    <t>6341</t>
  </si>
  <si>
    <t xml:space="preserve">Tekuće pomoći od izvanproračunskih korisnika </t>
  </si>
  <si>
    <t>636</t>
  </si>
  <si>
    <t xml:space="preserve">Pomoći proračunskim korisnicima iz proračuna koji im nije nadležan </t>
  </si>
  <si>
    <t>6361</t>
  </si>
  <si>
    <t>Tekuće pomoći proračunskim korisnicima iz proračuna koji im nije nadležan</t>
  </si>
  <si>
    <t>Ostale pomoći</t>
  </si>
  <si>
    <t>Prihodi od upravnih i administrativnih pristojbi, pristojbi po posebnim propisima i nakanda</t>
  </si>
  <si>
    <t>Prihodi po posebnim propisima</t>
  </si>
  <si>
    <t xml:space="preserve">Ostali nespomenuti prihodi </t>
  </si>
  <si>
    <t xml:space="preserve">Prihodi za posebne namjene 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</si>
  <si>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</si>
  <si>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</si>
  <si>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</si>
  <si>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</si>
  <si>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</si>
  <si>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31</t>
  </si>
  <si>
    <t xml:space="preserve"> Vlastiti prihodi </t>
  </si>
  <si>
    <t>Donacije od pravnih i fizičkih osoba izvan općeg proračuna i povrat donacija po protestiranim jamstvima</t>
  </si>
  <si>
    <t>Tekuće donacije</t>
  </si>
  <si>
    <t>61</t>
  </si>
  <si>
    <t xml:space="preserve">Donacije 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</si>
  <si>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</si>
  <si>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</si>
  <si>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</si>
  <si>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</si>
  <si>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</si>
  <si>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</si>
  <si>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</si>
  <si>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11</t>
  </si>
  <si>
    <t>Opći prihodi i primici</t>
  </si>
  <si>
    <t>Ukupni prihodi</t>
  </si>
  <si>
    <t xml:space="preserve">VIŠAK KORIŠTEN ZA POKRIĆE RASHODA </t>
  </si>
  <si>
    <t xml:space="preserve">Vlastiti izvori </t>
  </si>
  <si>
    <t xml:space="preserve">Rezultat poslovanja </t>
  </si>
  <si>
    <t>Višak/manjak prihoda</t>
  </si>
  <si>
    <t>93</t>
  </si>
  <si>
    <t>Vlastiti prihodi - višak</t>
  </si>
  <si>
    <t>94</t>
  </si>
  <si>
    <t>Prihodi za posebne namjene - višak</t>
  </si>
  <si>
    <t>95</t>
  </si>
  <si>
    <t>Pomoći  - višak</t>
  </si>
  <si>
    <t>RASHODI POSLOVANJA</t>
  </si>
  <si>
    <t>Rashodi poslovanja</t>
  </si>
  <si>
    <t>Rashodi za zaposlene</t>
  </si>
  <si>
    <t>Plaće</t>
  </si>
  <si>
    <t>Plaće za redovan rad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</si>
  <si>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</si>
  <si>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</si>
  <si>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</si>
  <si>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</si>
  <si>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</si>
  <si>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</si>
  <si>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</si>
  <si>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</si>
  <si>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</si>
  <si>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 xml:space="preserve"> Opći prihodi i primici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</si>
  <si>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</si>
  <si>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</si>
  <si>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</si>
  <si>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</si>
  <si>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</si>
  <si>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</si>
  <si>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</si>
  <si>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12</t>
  </si>
  <si>
    <t>3132</t>
  </si>
  <si>
    <t>Doprinosi za zaposlene</t>
  </si>
  <si>
    <t>321</t>
  </si>
  <si>
    <t>3222</t>
  </si>
  <si>
    <t>Materijal i sirovine</t>
  </si>
  <si>
    <t>Sitan inventar</t>
  </si>
  <si>
    <t xml:space="preserve">Vlastiti prihodi </t>
  </si>
  <si>
    <t xml:space="preserve">Ostali rashodi za zaposlene </t>
  </si>
  <si>
    <t>3121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</si>
  <si>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</si>
  <si>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</si>
  <si>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</si>
  <si>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</si>
  <si>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</si>
  <si>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</si>
  <si>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</si>
  <si>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</si>
  <si>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</si>
  <si>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</si>
  <si>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Ostale usluge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</si>
  <si>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</si>
  <si>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</si>
  <si>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</si>
  <si>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</si>
  <si>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</si>
  <si>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</si>
  <si>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</si>
  <si>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Financijski rashodi</t>
  </si>
  <si>
    <t>Ostali financijski rashodi</t>
  </si>
  <si>
    <t>3431</t>
  </si>
  <si>
    <t>Bankarske usluge i usluge platnog prometa</t>
  </si>
  <si>
    <t>41</t>
  </si>
  <si>
    <t xml:space="preserve"> Prihodi za posebne namjene </t>
  </si>
  <si>
    <t xml:space="preserve">Naknade troškova osobama izvan radnog odnosa </t>
  </si>
  <si>
    <t>Pomoći</t>
  </si>
  <si>
    <t xml:space="preserve">Rashodi za usluge </t>
  </si>
  <si>
    <t>Rashodi za nabavu nefinancijske imovine</t>
  </si>
  <si>
    <t>Rashodi za nabavu proizvedene dug. imovine</t>
  </si>
  <si>
    <t>Postrojenja i oprema</t>
  </si>
  <si>
    <t>4221</t>
  </si>
  <si>
    <t>Uredska oprema i namještaj</t>
  </si>
  <si>
    <t>Rashodi za nabavu proizvedene dugotrajne imovine</t>
  </si>
  <si>
    <t>Vlastiti prihodi  - višak</t>
  </si>
  <si>
    <t>Ukupni rashodi</t>
  </si>
  <si>
    <t xml:space="preserve">MANJAK POKRIVEN TEKUĆIM PRIHODIMA </t>
  </si>
  <si>
    <t>9</t>
  </si>
  <si>
    <t>Vlastiti izvori</t>
  </si>
  <si>
    <t>92</t>
  </si>
  <si>
    <t>922</t>
  </si>
  <si>
    <t>9222</t>
  </si>
  <si>
    <t xml:space="preserve">Manjak prihoda </t>
  </si>
  <si>
    <t xml:space="preserve">Opći prihodi i primici </t>
  </si>
  <si>
    <t>GODIŠNJI IZVJEŠTAJ O IZVRŠENJU FINANCIJSKOG PLANA ZA 2023</t>
  </si>
  <si>
    <t>I. OPĆI DIO</t>
  </si>
  <si>
    <t xml:space="preserve">A. RAČUN PRIHODA I RASHODA </t>
  </si>
  <si>
    <t>RASHODI PREMA FUNKCIJSKOJ KLASIFIKACIJI</t>
  </si>
  <si>
    <t>BROJČANA OZNAKA I NAZIV</t>
  </si>
  <si>
    <t xml:space="preserve">UKUPNO RASHODI </t>
  </si>
  <si>
    <t>09 Obrazovanje</t>
  </si>
  <si>
    <t xml:space="preserve">091 Predškolsko i osnovno obrazovanje </t>
  </si>
  <si>
    <t>096 Dodatne usluge u obrazovanju</t>
  </si>
  <si>
    <t>B. RAČUN FINANCIRANJA</t>
  </si>
  <si>
    <t>Skupina</t>
  </si>
  <si>
    <t>Primici od financijske imovine i zaduživanja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</si>
  <si>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</si>
  <si>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</si>
  <si>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</si>
  <si>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</si>
  <si>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</si>
  <si>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</si>
  <si>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</si>
  <si>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</si>
  <si>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</si>
  <si>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</si>
  <si>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</si>
  <si>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II. POSEBNI DIO</t>
  </si>
  <si>
    <t>Šifra</t>
  </si>
  <si>
    <t>Naziv</t>
  </si>
  <si>
    <t>4=3/2*100</t>
  </si>
  <si>
    <t>Vlastiti prihodi</t>
  </si>
  <si>
    <t>Prihodi za posebne namjene</t>
  </si>
  <si>
    <t>Donacije</t>
  </si>
  <si>
    <r>
      <rPr>
        <b/>
        <sz val="12"/>
        <color rgb="FF002060"/>
        <rFont val="Calibri"/>
        <family val="2"/>
        <charset val="238"/>
      </rPr>
      <t>PRIJEDLOG FINANCIJSKOG PLANA ZDRAVSTVENE USTANOVE "ABC"</t>
    </r>
    <r>
      <rPr>
        <b/>
        <sz val="12"/>
        <color rgb="FF003366"/>
        <rFont val="Calibri"/>
        <family val="2"/>
        <charset val="238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</si>
  <si>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</si>
  <si>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</si>
  <si>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</si>
  <si>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</si>
  <si>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</si>
  <si>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</si>
  <si>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Prijedlog plana za 2023.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</si>
  <si>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</si>
  <si>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</si>
  <si>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</si>
  <si>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</si>
  <si>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</si>
  <si>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UKUPNO Izvor financiranja Vlastiti prihodi</t>
  </si>
  <si>
    <t xml:space="preserve">Izvor financiranja 4 Prihodi za posebne namjene 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</si>
  <si>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</si>
  <si>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</si>
  <si>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</si>
  <si>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</si>
  <si>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</si>
  <si>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</si>
  <si>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</si>
  <si>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</si>
  <si>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</si>
  <si>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</si>
  <si>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</si>
  <si>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</si>
  <si>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</si>
  <si>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proizvedene dugotrajne imovine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</si>
  <si>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</si>
  <si>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</si>
  <si>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</si>
  <si>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</si>
  <si>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</si>
  <si>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</si>
  <si>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</si>
  <si>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</si>
  <si>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</si>
  <si>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</si>
  <si>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Nematerijalna imovina</t>
  </si>
  <si>
    <t>Građevinski objekti</t>
  </si>
  <si>
    <t>UKUPNO A/Tpr./Kpr.</t>
  </si>
  <si>
    <t xml:space="preserve">Izvor financiranja  3 Vlastiti prihodi </t>
  </si>
  <si>
    <t>Ostali rashodi</t>
  </si>
  <si>
    <t>Knjige, umjetnička djela i ostale izložbene vrijednosti</t>
  </si>
  <si>
    <t>Nematerijalna proizvedena imovina</t>
  </si>
  <si>
    <t>Kamate za primljene kredite i zajmove</t>
  </si>
  <si>
    <t>Naknade građanima i kućanstvima na temelju osiguranja i druge naknade</t>
  </si>
  <si>
    <t>Ostale naknade građanima i kućanstvima iz proračuna</t>
  </si>
  <si>
    <t>Izvor financiranja 6 Donacije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</si>
  <si>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</si>
  <si>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</si>
  <si>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</si>
  <si>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</si>
  <si>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</si>
  <si>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Prihodi od nefinancijske imovine i nadoknade šteta s osnova osiguranja</t>
  </si>
  <si>
    <t xml:space="preserve"> Procjena 200x+1.</t>
  </si>
  <si>
    <t xml:space="preserve"> Procjena 200x+2.</t>
  </si>
  <si>
    <t xml:space="preserve">Axxxxx4 </t>
  </si>
  <si>
    <t>Zdravstvene i veterinarske usluge</t>
  </si>
  <si>
    <t>Intelektualne i osobne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</si>
  <si>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</si>
  <si>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</si>
  <si>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</si>
  <si>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</si>
  <si>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</si>
  <si>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</si>
  <si>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</si>
  <si>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</si>
  <si>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</si>
  <si>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</si>
  <si>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</si>
  <si>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</si>
  <si>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</si>
  <si>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</si>
  <si>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</si>
  <si>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</si>
  <si>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</si>
  <si>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 xml:space="preserve">Sveukupno rashodi tekuće godine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</si>
  <si>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</si>
  <si>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</si>
  <si>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</si>
  <si>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</si>
  <si>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2021.</t>
  </si>
  <si>
    <t>2022.</t>
  </si>
  <si>
    <t>2023.</t>
  </si>
  <si>
    <t>2024.</t>
  </si>
  <si>
    <t>2025.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</si>
  <si>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</si>
  <si>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</si>
  <si>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</si>
  <si>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</si>
  <si>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</si>
  <si>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</si>
  <si>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</si>
  <si>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</si>
  <si>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</si>
  <si>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</si>
  <si>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</si>
  <si>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</si>
  <si>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</si>
  <si>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</si>
  <si>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</si>
  <si>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 xml:space="preserve">Ukupni prihodi </t>
  </si>
  <si>
    <t>MANJAK POKRIVEN TEKUĆIM PRIHODIMA</t>
  </si>
  <si>
    <t>Ukupno primici</t>
  </si>
  <si>
    <t>Ukupno izdaci</t>
  </si>
  <si>
    <t>Ostali nespomenuti rashodi</t>
  </si>
  <si>
    <t>Članarine i norme</t>
  </si>
  <si>
    <t>Banarske usluge</t>
  </si>
  <si>
    <t>Bankarske  i usluge platnog prometa</t>
  </si>
  <si>
    <t>Rashodi za nabavu proizvodne dug.imovine</t>
  </si>
  <si>
    <t>Naknada za prijevoz, rad na terenu</t>
  </si>
  <si>
    <t>3213</t>
  </si>
  <si>
    <t>Naknade građanima i kućanstvima u naravi</t>
  </si>
  <si>
    <t>Poklon djeci i djelatnicima</t>
  </si>
  <si>
    <t>Knjige i umjetnička djela</t>
  </si>
  <si>
    <t>633</t>
  </si>
  <si>
    <t>Pomoći proračuna iz drugih proračuna</t>
  </si>
  <si>
    <t>6362</t>
  </si>
  <si>
    <t>Kapitalne pomoći pror.korisnicima iz proračuna koji im nije nadležan</t>
  </si>
  <si>
    <t>Službena radna odjeća i obuća</t>
  </si>
  <si>
    <t>Osnovni materijal i sirovine</t>
  </si>
  <si>
    <t xml:space="preserve">Usluge odvjetnika </t>
  </si>
  <si>
    <t>Zatezne kamate</t>
  </si>
  <si>
    <t>3236</t>
  </si>
  <si>
    <t>Zdravstvne i veterinarske usluge</t>
  </si>
  <si>
    <t>Plaće za redovan rad - bruto</t>
  </si>
  <si>
    <t>Ostali rashodi za zaposlene</t>
  </si>
  <si>
    <t>Doprinosi na plaće ZO</t>
  </si>
  <si>
    <t>Doprinosi u slučaju nezaposlenosti</t>
  </si>
  <si>
    <t>Naknada troškova zaposlenima</t>
  </si>
  <si>
    <t>Naknada za prijevoz</t>
  </si>
  <si>
    <t>322</t>
  </si>
  <si>
    <t>Materijal za čišćenje</t>
  </si>
  <si>
    <t>3225</t>
  </si>
  <si>
    <t>Namirnice za prehranu učenika</t>
  </si>
  <si>
    <t>Laboratorijske usluge</t>
  </si>
  <si>
    <t>Troškovi sudskih postupaka</t>
  </si>
  <si>
    <t>Knjige</t>
  </si>
  <si>
    <t>424</t>
  </si>
  <si>
    <t>4241</t>
  </si>
  <si>
    <t>P1001</t>
  </si>
  <si>
    <t>PROGRAM JAVNIH POTREBA U ŠKOLSTVU</t>
  </si>
  <si>
    <t>A100010</t>
  </si>
  <si>
    <t>ŠKOLSKA KUHINJA</t>
  </si>
  <si>
    <t>A10014</t>
  </si>
  <si>
    <t>REDOVNI PROGRAM OŠ</t>
  </si>
  <si>
    <t>Materjalni rashodi</t>
  </si>
  <si>
    <t>Opći prihodi i primici OŠ</t>
  </si>
  <si>
    <t>Knjige, umjetnička djela</t>
  </si>
  <si>
    <t>Uređaji, strojevi i oprema za ostale namjene</t>
  </si>
  <si>
    <t>PRHODI ZA POSEBNE NAMJENE-VIŠAK</t>
  </si>
  <si>
    <t>K100002</t>
  </si>
  <si>
    <t>KAPITALNI PROJEKTI-ULAGANJE U OBJEKTE ŠKOLSTV</t>
  </si>
  <si>
    <t>Dodatna ulaganja na nefinancijskoj imovini</t>
  </si>
  <si>
    <t>T100004</t>
  </si>
  <si>
    <t>TEKUĆI PROJEKT-OSIGURAVNJE POMOĆNIKA U NASTAVI UČENICIMA S POTEŠKOĆAMA</t>
  </si>
  <si>
    <t>PRIHODI ZA POSEBNE NAMJENE</t>
  </si>
  <si>
    <t>DONACIJA</t>
  </si>
  <si>
    <t>683</t>
  </si>
  <si>
    <t>Ostali prihodi</t>
  </si>
  <si>
    <t>312</t>
  </si>
  <si>
    <t>Poslovni objekti</t>
  </si>
  <si>
    <t>Pomoći- višak</t>
  </si>
  <si>
    <t>Tekuće donacije u naravi</t>
  </si>
  <si>
    <t>4</t>
  </si>
  <si>
    <t>Ostala nematerjalna proizvodna imovina</t>
  </si>
  <si>
    <t>Višegodišnji nasadi</t>
  </si>
  <si>
    <t>Opći prihodi i  primici</t>
  </si>
  <si>
    <t>42</t>
  </si>
  <si>
    <t>Usluge promidžbe i informiranja</t>
  </si>
  <si>
    <t>1.026</t>
  </si>
  <si>
    <t>0</t>
  </si>
  <si>
    <t>Prihodi iz nadležnog proračuna -pomoćnici u nastavi</t>
  </si>
  <si>
    <t>Prihodi iz nadležnog proračuna- školska kuhinja</t>
  </si>
  <si>
    <t>717</t>
  </si>
  <si>
    <t>560.257</t>
  </si>
  <si>
    <t>1.395</t>
  </si>
  <si>
    <t>4.508</t>
  </si>
  <si>
    <t>1.471</t>
  </si>
  <si>
    <t>1.381</t>
  </si>
  <si>
    <t>33331</t>
  </si>
  <si>
    <t>Višak/manjak  prihoda</t>
  </si>
  <si>
    <t>Višak preneseni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</si>
</sst>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46" x14ac:knownFonts="1">
    <font>
      <sz val="10"/>
      <color rgb="FF000000"/>
      <name val="Calibri"/>
      <scheme val="minor"/>
    </font>
    <font>
      <b/>
      <sz val="12"/>
      <color rgb="FF002060"/>
      <name val="Calibri"/>
      <family val="2"/>
      <charset val="238"/>
    </font>
    <font>
      <sz val="10"/>
      <name val="Calibri"/>
      <family val="2"/>
      <charset val="238"/>
    </font>
    <font>
      <sz val="12"/>
      <color rgb="FF002060"/>
      <name val="Calibri"/>
      <family val="2"/>
      <charset val="238"/>
    </font>
    <font>
      <b/>
      <i/>
      <sz val="12"/>
      <color rgb="FF002060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8"/>
      <color rgb="FF002060"/>
      <name val="Calibri"/>
      <family val="2"/>
      <charset val="238"/>
    </font>
    <font>
      <i/>
      <sz val="8"/>
      <color rgb="FF00206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2060"/>
      <name val="Calibri"/>
      <family val="2"/>
      <charset val="238"/>
    </font>
    <font>
      <i/>
      <sz val="11"/>
      <color rgb="FF00206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8"/>
      <color rgb="FF00206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sz val="12"/>
      <color rgb="FF003366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sz val="11"/>
      <color theme="4" tint="-0.49998474074526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b/>
      <sz val="12"/>
      <color rgb="FF00B0F0"/>
      <name val="Calibri"/>
      <family val="2"/>
      <charset val="238"/>
    </font>
    <font>
      <b/>
      <i/>
      <sz val="12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sz val="10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8"/>
      <color rgb="FF002060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sz val="10"/>
      <color rgb="FF00206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0"/>
        <bgColor rgb="FFBFBFBF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 applyFont="1" applyAlignment="1"/>
    <xf numFmtId="0" fontId="3" fillId="0" borderId="0" xfId="0" applyFont="1"/>
    <xf numFmtId="0" fontId="1" fillId="3" borderId="7" xfId="0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vertical="center" wrapText="1"/>
    </xf>
    <xf numFmtId="3" fontId="3" fillId="0" borderId="0" xfId="0" applyNumberFormat="1" applyFont="1"/>
    <xf numFmtId="3" fontId="3" fillId="3" borderId="7" xfId="0" applyNumberFormat="1" applyFont="1" applyFill="1" applyBorder="1" applyAlignment="1">
      <alignment vertical="center" wrapText="1"/>
    </xf>
    <xf numFmtId="164" fontId="3" fillId="0" borderId="0" xfId="0" applyNumberFormat="1" applyFont="1"/>
    <xf numFmtId="3" fontId="3" fillId="3" borderId="7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3" fillId="2" borderId="8" xfId="0" applyFont="1" applyFill="1" applyBorder="1"/>
    <xf numFmtId="0" fontId="5" fillId="0" borderId="0" xfId="0" applyFont="1" applyAlignment="1">
      <alignment wrapText="1"/>
    </xf>
    <xf numFmtId="0" fontId="1" fillId="3" borderId="7" xfId="0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 wrapText="1"/>
    </xf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7" xfId="0" applyNumberFormat="1" applyFont="1" applyFill="1" applyBorder="1" applyAlignment="1">
      <alignment horizontal="left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49" fontId="8" fillId="3" borderId="7" xfId="0" applyNumberFormat="1" applyFont="1" applyFill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left" vertical="center" wrapText="1"/>
    </xf>
    <xf numFmtId="3" fontId="8" fillId="3" borderId="7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9" fillId="0" borderId="7" xfId="0" applyFont="1" applyBorder="1" applyAlignment="1">
      <alignment vertical="center"/>
    </xf>
    <xf numFmtId="49" fontId="7" fillId="3" borderId="7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3" borderId="7" xfId="0" applyNumberFormat="1" applyFont="1" applyFill="1" applyBorder="1" applyAlignment="1">
      <alignment horizontal="right" vertical="center"/>
    </xf>
    <xf numFmtId="0" fontId="12" fillId="6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right" vertical="center"/>
    </xf>
    <xf numFmtId="0" fontId="13" fillId="6" borderId="7" xfId="0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left" vertical="center" wrapText="1"/>
    </xf>
    <xf numFmtId="3" fontId="13" fillId="6" borderId="7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right" vertical="center" wrapText="1"/>
    </xf>
    <xf numFmtId="3" fontId="7" fillId="3" borderId="7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/>
    </xf>
    <xf numFmtId="3" fontId="13" fillId="3" borderId="7" xfId="0" applyNumberFormat="1" applyFont="1" applyFill="1" applyBorder="1" applyAlignment="1">
      <alignment horizontal="right" vertical="center"/>
    </xf>
    <xf numFmtId="3" fontId="13" fillId="3" borderId="7" xfId="0" applyNumberFormat="1" applyFont="1" applyFill="1" applyBorder="1" applyAlignment="1">
      <alignment horizontal="right" vertical="center"/>
    </xf>
    <xf numFmtId="3" fontId="13" fillId="3" borderId="8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right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3" fontId="14" fillId="3" borderId="7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left" vertical="center"/>
    </xf>
    <xf numFmtId="3" fontId="14" fillId="3" borderId="7" xfId="0" applyNumberFormat="1" applyFont="1" applyFill="1" applyBorder="1" applyAlignment="1">
      <alignment horizontal="right" vertical="center"/>
    </xf>
    <xf numFmtId="3" fontId="14" fillId="0" borderId="7" xfId="0" applyNumberFormat="1" applyFont="1" applyBorder="1" applyAlignment="1">
      <alignment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3" fontId="16" fillId="2" borderId="8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left" vertical="top"/>
    </xf>
    <xf numFmtId="3" fontId="7" fillId="2" borderId="12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horizontal="right" vertical="center"/>
    </xf>
    <xf numFmtId="0" fontId="18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2" borderId="12" xfId="0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3" fontId="20" fillId="0" borderId="12" xfId="0" applyNumberFormat="1" applyFont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23" fillId="2" borderId="8" xfId="0" applyFont="1" applyFill="1" applyBorder="1"/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2" xfId="0" quotePrefix="1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/>
    </xf>
    <xf numFmtId="0" fontId="23" fillId="2" borderId="12" xfId="0" applyFont="1" applyFill="1" applyBorder="1"/>
    <xf numFmtId="0" fontId="1" fillId="2" borderId="12" xfId="0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vertical="center" wrapText="1"/>
    </xf>
    <xf numFmtId="0" fontId="23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/>
    <xf numFmtId="3" fontId="3" fillId="2" borderId="12" xfId="0" applyNumberFormat="1" applyFont="1" applyFill="1" applyBorder="1" applyAlignment="1">
      <alignment vertical="center" wrapText="1"/>
    </xf>
    <xf numFmtId="0" fontId="24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left"/>
    </xf>
    <xf numFmtId="3" fontId="4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25" fillId="2" borderId="1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/>
    <xf numFmtId="3" fontId="4" fillId="2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3" fillId="0" borderId="1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3" fontId="6" fillId="0" borderId="28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3" fontId="6" fillId="0" borderId="31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1" fillId="0" borderId="5" xfId="0" quotePrefix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3" fontId="6" fillId="0" borderId="28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left" vertical="center"/>
    </xf>
    <xf numFmtId="0" fontId="1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3" fontId="6" fillId="0" borderId="0" xfId="0" applyNumberFormat="1" applyFont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/>
    </xf>
    <xf numFmtId="3" fontId="4" fillId="0" borderId="3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3" fillId="0" borderId="28" xfId="0" applyNumberFormat="1" applyFont="1" applyBorder="1"/>
    <xf numFmtId="3" fontId="3" fillId="0" borderId="29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right"/>
    </xf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29" xfId="0" applyNumberFormat="1" applyFont="1" applyBorder="1"/>
    <xf numFmtId="3" fontId="4" fillId="0" borderId="28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3" fontId="3" fillId="0" borderId="31" xfId="0" applyNumberFormat="1" applyFont="1" applyBorder="1" applyAlignment="1">
      <alignment horizontal="right"/>
    </xf>
    <xf numFmtId="3" fontId="3" fillId="0" borderId="31" xfId="0" applyNumberFormat="1" applyFont="1" applyBorder="1"/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/>
    <xf numFmtId="3" fontId="4" fillId="0" borderId="33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40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vertical="center" wrapText="1"/>
    </xf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0" fontId="3" fillId="2" borderId="8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4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vertical="center"/>
    </xf>
    <xf numFmtId="3" fontId="6" fillId="2" borderId="46" xfId="0" applyNumberFormat="1" applyFont="1" applyFill="1" applyBorder="1"/>
    <xf numFmtId="0" fontId="6" fillId="2" borderId="47" xfId="0" applyFont="1" applyFill="1" applyBorder="1" applyAlignment="1">
      <alignment horizontal="center" vertical="center"/>
    </xf>
    <xf numFmtId="3" fontId="6" fillId="2" borderId="48" xfId="0" applyNumberFormat="1" applyFont="1" applyFill="1" applyBorder="1" applyAlignment="1">
      <alignment vertical="center"/>
    </xf>
    <xf numFmtId="3" fontId="6" fillId="2" borderId="49" xfId="0" applyNumberFormat="1" applyFont="1" applyFill="1" applyBorder="1" applyAlignment="1">
      <alignment vertical="center"/>
    </xf>
    <xf numFmtId="49" fontId="3" fillId="2" borderId="50" xfId="0" applyNumberFormat="1" applyFont="1" applyFill="1" applyBorder="1" applyAlignment="1">
      <alignment vertical="center"/>
    </xf>
    <xf numFmtId="49" fontId="3" fillId="2" borderId="51" xfId="0" applyNumberFormat="1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horizontal="right" vertical="center"/>
    </xf>
    <xf numFmtId="3" fontId="3" fillId="2" borderId="25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49" fontId="3" fillId="2" borderId="52" xfId="0" applyNumberFormat="1" applyFont="1" applyFill="1" applyBorder="1" applyAlignment="1">
      <alignment vertical="center"/>
    </xf>
    <xf numFmtId="49" fontId="3" fillId="2" borderId="53" xfId="0" applyNumberFormat="1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horizontal="right" vertical="center"/>
    </xf>
    <xf numFmtId="3" fontId="3" fillId="2" borderId="31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>
      <alignment horizontal="right" vertical="center"/>
    </xf>
    <xf numFmtId="49" fontId="4" fillId="2" borderId="56" xfId="0" applyNumberFormat="1" applyFont="1" applyFill="1" applyBorder="1" applyAlignment="1">
      <alignment vertical="center"/>
    </xf>
    <xf numFmtId="0" fontId="6" fillId="2" borderId="57" xfId="0" applyFont="1" applyFill="1" applyBorder="1" applyAlignment="1">
      <alignment horizontal="right"/>
    </xf>
    <xf numFmtId="0" fontId="6" fillId="2" borderId="55" xfId="0" applyFont="1" applyFill="1" applyBorder="1" applyAlignment="1">
      <alignment horizontal="right"/>
    </xf>
    <xf numFmtId="3" fontId="6" fillId="2" borderId="55" xfId="0" applyNumberFormat="1" applyFont="1" applyFill="1" applyBorder="1" applyAlignment="1">
      <alignment horizontal="right"/>
    </xf>
    <xf numFmtId="3" fontId="6" fillId="2" borderId="56" xfId="0" applyNumberFormat="1" applyFont="1" applyFill="1" applyBorder="1" applyAlignment="1">
      <alignment horizontal="right"/>
    </xf>
    <xf numFmtId="49" fontId="3" fillId="2" borderId="58" xfId="0" applyNumberFormat="1" applyFont="1" applyFill="1" applyBorder="1" applyAlignment="1">
      <alignment vertical="center"/>
    </xf>
    <xf numFmtId="3" fontId="3" fillId="2" borderId="59" xfId="0" applyNumberFormat="1" applyFont="1" applyFill="1" applyBorder="1" applyAlignment="1">
      <alignment horizontal="right" vertical="center"/>
    </xf>
    <xf numFmtId="3" fontId="3" fillId="2" borderId="60" xfId="0" applyNumberFormat="1" applyFont="1" applyFill="1" applyBorder="1" applyAlignment="1">
      <alignment horizontal="right" vertical="center"/>
    </xf>
    <xf numFmtId="3" fontId="3" fillId="2" borderId="58" xfId="0" applyNumberFormat="1" applyFont="1" applyFill="1" applyBorder="1" applyAlignment="1">
      <alignment horizontal="right" vertical="center"/>
    </xf>
    <xf numFmtId="49" fontId="3" fillId="2" borderId="61" xfId="0" applyNumberFormat="1" applyFont="1" applyFill="1" applyBorder="1" applyAlignment="1">
      <alignment vertical="center"/>
    </xf>
    <xf numFmtId="3" fontId="3" fillId="2" borderId="62" xfId="0" applyNumberFormat="1" applyFont="1" applyFill="1" applyBorder="1" applyAlignment="1">
      <alignment horizontal="right" vertical="center"/>
    </xf>
    <xf numFmtId="3" fontId="3" fillId="2" borderId="63" xfId="0" applyNumberFormat="1" applyFont="1" applyFill="1" applyBorder="1" applyAlignment="1">
      <alignment horizontal="right" vertical="center"/>
    </xf>
    <xf numFmtId="3" fontId="3" fillId="2" borderId="61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3" fontId="4" fillId="2" borderId="56" xfId="0" applyNumberFormat="1" applyFont="1" applyFill="1" applyBorder="1" applyAlignment="1">
      <alignment horizontal="right"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horizontal="right" vertical="center"/>
    </xf>
    <xf numFmtId="3" fontId="6" fillId="2" borderId="55" xfId="0" applyNumberFormat="1" applyFont="1" applyFill="1" applyBorder="1" applyAlignment="1">
      <alignment horizontal="right" vertical="center"/>
    </xf>
    <xf numFmtId="3" fontId="6" fillId="2" borderId="56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/>
    </xf>
    <xf numFmtId="3" fontId="4" fillId="2" borderId="55" xfId="0" applyNumberFormat="1" applyFont="1" applyFill="1" applyBorder="1" applyAlignment="1">
      <alignment horizontal="right"/>
    </xf>
    <xf numFmtId="3" fontId="4" fillId="2" borderId="56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left" vertical="center" wrapText="1"/>
    </xf>
    <xf numFmtId="3" fontId="4" fillId="2" borderId="57" xfId="0" applyNumberFormat="1" applyFont="1" applyFill="1" applyBorder="1" applyAlignment="1">
      <alignment horizontal="right"/>
    </xf>
    <xf numFmtId="49" fontId="3" fillId="2" borderId="30" xfId="0" applyNumberFormat="1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vertical="center"/>
    </xf>
    <xf numFmtId="3" fontId="4" fillId="2" borderId="59" xfId="0" applyNumberFormat="1" applyFont="1" applyFill="1" applyBorder="1" applyAlignment="1">
      <alignment horizontal="right"/>
    </xf>
    <xf numFmtId="3" fontId="4" fillId="2" borderId="60" xfId="0" applyNumberFormat="1" applyFont="1" applyFill="1" applyBorder="1" applyAlignment="1">
      <alignment horizontal="right"/>
    </xf>
    <xf numFmtId="3" fontId="4" fillId="2" borderId="58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4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 vertical="center"/>
    </xf>
    <xf numFmtId="3" fontId="4" fillId="2" borderId="60" xfId="0" applyNumberFormat="1" applyFont="1" applyFill="1" applyBorder="1" applyAlignment="1">
      <alignment horizontal="right" vertical="center"/>
    </xf>
    <xf numFmtId="3" fontId="4" fillId="2" borderId="58" xfId="0" applyNumberFormat="1" applyFont="1" applyFill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right" vertical="center"/>
    </xf>
    <xf numFmtId="3" fontId="4" fillId="2" borderId="72" xfId="0" applyNumberFormat="1" applyFont="1" applyFill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75" xfId="0" applyNumberFormat="1" applyFont="1" applyBorder="1" applyAlignment="1">
      <alignment horizontal="right"/>
    </xf>
    <xf numFmtId="0" fontId="3" fillId="0" borderId="75" xfId="0" applyFont="1" applyBorder="1" applyAlignment="1">
      <alignment horizontal="right"/>
    </xf>
    <xf numFmtId="3" fontId="3" fillId="0" borderId="76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3" fontId="32" fillId="3" borderId="7" xfId="0" applyNumberFormat="1" applyFont="1" applyFill="1" applyBorder="1" applyAlignment="1">
      <alignment horizontal="right" vertical="center" wrapText="1"/>
    </xf>
    <xf numFmtId="49" fontId="31" fillId="3" borderId="7" xfId="0" applyNumberFormat="1" applyFont="1" applyFill="1" applyBorder="1" applyAlignment="1">
      <alignment horizontal="right" vertical="center"/>
    </xf>
    <xf numFmtId="3" fontId="8" fillId="11" borderId="0" xfId="0" applyNumberFormat="1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0" fillId="11" borderId="0" xfId="0" applyFont="1" applyFill="1" applyAlignment="1"/>
    <xf numFmtId="3" fontId="30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/>
    <xf numFmtId="3" fontId="30" fillId="11" borderId="0" xfId="0" applyNumberFormat="1" applyFont="1" applyFill="1" applyAlignment="1">
      <alignment vertical="center"/>
    </xf>
    <xf numFmtId="0" fontId="33" fillId="11" borderId="0" xfId="0" applyFont="1" applyFill="1" applyAlignment="1">
      <alignment vertical="center"/>
    </xf>
    <xf numFmtId="0" fontId="34" fillId="11" borderId="0" xfId="0" applyFont="1" applyFill="1" applyAlignment="1"/>
    <xf numFmtId="49" fontId="30" fillId="3" borderId="7" xfId="0" applyNumberFormat="1" applyFont="1" applyFill="1" applyBorder="1" applyAlignment="1">
      <alignment horizontal="right" vertical="center"/>
    </xf>
    <xf numFmtId="49" fontId="30" fillId="3" borderId="7" xfId="0" applyNumberFormat="1" applyFont="1" applyFill="1" applyBorder="1" applyAlignment="1">
      <alignment horizontal="left" vertical="center" wrapText="1"/>
    </xf>
    <xf numFmtId="49" fontId="31" fillId="3" borderId="7" xfId="0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/>
    <xf numFmtId="3" fontId="36" fillId="3" borderId="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left" vertical="center"/>
    </xf>
    <xf numFmtId="3" fontId="37" fillId="2" borderId="12" xfId="0" applyNumberFormat="1" applyFont="1" applyFill="1" applyBorder="1" applyAlignment="1">
      <alignment horizontal="left" vertical="center"/>
    </xf>
    <xf numFmtId="3" fontId="37" fillId="2" borderId="12" xfId="0" applyNumberFormat="1" applyFont="1" applyFill="1" applyBorder="1" applyAlignment="1">
      <alignment horizontal="left" vertical="center" wrapText="1"/>
    </xf>
    <xf numFmtId="3" fontId="37" fillId="2" borderId="12" xfId="0" applyNumberFormat="1" applyFont="1" applyFill="1" applyBorder="1" applyAlignment="1">
      <alignment horizontal="right" vertical="center"/>
    </xf>
    <xf numFmtId="3" fontId="39" fillId="0" borderId="0" xfId="0" applyNumberFormat="1" applyFont="1"/>
    <xf numFmtId="0" fontId="40" fillId="0" borderId="0" xfId="0" applyFont="1" applyAlignment="1"/>
    <xf numFmtId="3" fontId="38" fillId="2" borderId="12" xfId="0" applyNumberFormat="1" applyFont="1" applyFill="1" applyBorder="1" applyAlignment="1">
      <alignment horizontal="left" vertical="center"/>
    </xf>
    <xf numFmtId="3" fontId="38" fillId="2" borderId="12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/>
    <xf numFmtId="0" fontId="37" fillId="2" borderId="12" xfId="0" applyFont="1" applyFill="1" applyBorder="1" applyAlignment="1">
      <alignment horizontal="left" vertical="center" wrapText="1"/>
    </xf>
    <xf numFmtId="3" fontId="37" fillId="0" borderId="0" xfId="0" applyNumberFormat="1" applyFont="1"/>
    <xf numFmtId="0" fontId="41" fillId="0" borderId="0" xfId="0" applyFont="1" applyAlignment="1"/>
    <xf numFmtId="3" fontId="37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3" fontId="4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/>
    <xf numFmtId="3" fontId="1" fillId="11" borderId="0" xfId="0" applyNumberFormat="1" applyFont="1" applyFill="1" applyAlignment="1">
      <alignment horizontal="right" vertical="center"/>
    </xf>
    <xf numFmtId="3" fontId="1" fillId="11" borderId="0" xfId="0" applyNumberFormat="1" applyFont="1" applyFill="1"/>
    <xf numFmtId="3" fontId="1" fillId="11" borderId="0" xfId="0" applyNumberFormat="1" applyFont="1" applyFill="1" applyAlignment="1">
      <alignment vertical="center"/>
    </xf>
    <xf numFmtId="3" fontId="4" fillId="11" borderId="0" xfId="0" applyNumberFormat="1" applyFont="1" applyFill="1" applyAlignment="1">
      <alignment vertical="center"/>
    </xf>
    <xf numFmtId="3" fontId="3" fillId="11" borderId="0" xfId="0" applyNumberFormat="1" applyFont="1" applyFill="1"/>
    <xf numFmtId="3" fontId="1" fillId="13" borderId="12" xfId="0" applyNumberFormat="1" applyFont="1" applyFill="1" applyBorder="1" applyAlignment="1">
      <alignment horizontal="left" vertical="center"/>
    </xf>
    <xf numFmtId="3" fontId="1" fillId="13" borderId="12" xfId="0" applyNumberFormat="1" applyFont="1" applyFill="1" applyBorder="1" applyAlignment="1">
      <alignment vertical="center"/>
    </xf>
    <xf numFmtId="3" fontId="1" fillId="13" borderId="12" xfId="0" applyNumberFormat="1" applyFont="1" applyFill="1" applyBorder="1" applyAlignment="1">
      <alignment horizontal="right" vertical="center"/>
    </xf>
    <xf numFmtId="3" fontId="1" fillId="14" borderId="12" xfId="0" applyNumberFormat="1" applyFont="1" applyFill="1" applyBorder="1" applyAlignment="1">
      <alignment horizontal="right" vertical="center"/>
    </xf>
    <xf numFmtId="3" fontId="1" fillId="14" borderId="12" xfId="0" applyNumberFormat="1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37" fillId="2" borderId="12" xfId="0" applyFont="1" applyFill="1" applyBorder="1" applyAlignment="1">
      <alignment horizontal="right" vertical="center"/>
    </xf>
    <xf numFmtId="3" fontId="13" fillId="15" borderId="7" xfId="0" applyNumberFormat="1" applyFont="1" applyFill="1" applyBorder="1" applyAlignment="1">
      <alignment horizontal="right" vertical="center"/>
    </xf>
    <xf numFmtId="3" fontId="8" fillId="9" borderId="7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3" fontId="7" fillId="11" borderId="0" xfId="0" applyNumberFormat="1" applyFont="1" applyFill="1" applyAlignment="1">
      <alignment vertical="center"/>
    </xf>
    <xf numFmtId="0" fontId="16" fillId="17" borderId="8" xfId="0" applyFont="1" applyFill="1" applyBorder="1" applyAlignment="1">
      <alignment vertical="center"/>
    </xf>
    <xf numFmtId="0" fontId="16" fillId="17" borderId="8" xfId="0" applyFont="1" applyFill="1" applyBorder="1" applyAlignment="1">
      <alignment horizontal="center" vertical="center"/>
    </xf>
    <xf numFmtId="49" fontId="16" fillId="17" borderId="8" xfId="0" applyNumberFormat="1" applyFont="1" applyFill="1" applyBorder="1" applyAlignment="1">
      <alignment horizontal="right" vertical="center"/>
    </xf>
    <xf numFmtId="49" fontId="16" fillId="17" borderId="8" xfId="0" applyNumberFormat="1" applyFont="1" applyFill="1" applyBorder="1" applyAlignment="1">
      <alignment vertical="center"/>
    </xf>
    <xf numFmtId="3" fontId="16" fillId="17" borderId="8" xfId="0" applyNumberFormat="1" applyFont="1" applyFill="1" applyBorder="1" applyAlignment="1">
      <alignment horizontal="right" vertical="center" wrapText="1"/>
    </xf>
    <xf numFmtId="3" fontId="16" fillId="17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1" fillId="2" borderId="12" xfId="0" applyNumberFormat="1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vertical="center" wrapText="1"/>
    </xf>
    <xf numFmtId="3" fontId="17" fillId="3" borderId="8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11" borderId="8" xfId="0" applyNumberFormat="1" applyFont="1" applyFill="1" applyBorder="1" applyAlignment="1">
      <alignment vertical="center"/>
    </xf>
    <xf numFmtId="3" fontId="42" fillId="3" borderId="8" xfId="0" applyNumberFormat="1" applyFont="1" applyFill="1" applyBorder="1" applyAlignment="1">
      <alignment horizontal="right" vertical="center"/>
    </xf>
    <xf numFmtId="3" fontId="8" fillId="6" borderId="8" xfId="0" applyNumberFormat="1" applyFont="1" applyFill="1" applyBorder="1" applyAlignment="1">
      <alignment horizontal="right" vertical="center"/>
    </xf>
    <xf numFmtId="49" fontId="36" fillId="3" borderId="15" xfId="0" applyNumberFormat="1" applyFont="1" applyFill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49" fontId="36" fillId="3" borderId="15" xfId="0" applyNumberFormat="1" applyFont="1" applyFill="1" applyBorder="1" applyAlignment="1">
      <alignment vertical="center"/>
    </xf>
    <xf numFmtId="3" fontId="36" fillId="3" borderId="15" xfId="0" applyNumberFormat="1" applyFont="1" applyFill="1" applyBorder="1" applyAlignment="1">
      <alignment horizontal="right" vertical="center" wrapText="1"/>
    </xf>
    <xf numFmtId="3" fontId="32" fillId="0" borderId="7" xfId="0" applyNumberFormat="1" applyFont="1" applyBorder="1" applyAlignment="1">
      <alignment horizontal="right" vertical="center"/>
    </xf>
    <xf numFmtId="3" fontId="36" fillId="6" borderId="7" xfId="0" applyNumberFormat="1" applyFont="1" applyFill="1" applyBorder="1" applyAlignment="1">
      <alignment horizontal="right" vertical="center"/>
    </xf>
    <xf numFmtId="0" fontId="36" fillId="6" borderId="7" xfId="0" applyFont="1" applyFill="1" applyBorder="1" applyAlignment="1">
      <alignment vertical="center"/>
    </xf>
    <xf numFmtId="49" fontId="36" fillId="6" borderId="7" xfId="0" applyNumberFormat="1" applyFont="1" applyFill="1" applyBorder="1" applyAlignment="1">
      <alignment horizontal="right" vertical="center"/>
    </xf>
    <xf numFmtId="49" fontId="36" fillId="6" borderId="7" xfId="0" applyNumberFormat="1" applyFont="1" applyFill="1" applyBorder="1" applyAlignment="1">
      <alignment vertical="center"/>
    </xf>
    <xf numFmtId="0" fontId="36" fillId="0" borderId="7" xfId="0" applyFont="1" applyBorder="1" applyAlignment="1">
      <alignment vertical="center"/>
    </xf>
    <xf numFmtId="49" fontId="36" fillId="0" borderId="7" xfId="0" applyNumberFormat="1" applyFont="1" applyBorder="1" applyAlignment="1">
      <alignment horizontal="right" vertical="center"/>
    </xf>
    <xf numFmtId="0" fontId="32" fillId="0" borderId="7" xfId="0" applyFont="1" applyBorder="1" applyAlignment="1">
      <alignment vertical="center"/>
    </xf>
    <xf numFmtId="3" fontId="36" fillId="0" borderId="7" xfId="0" applyNumberFormat="1" applyFont="1" applyBorder="1" applyAlignment="1">
      <alignment horizontal="right" vertical="center"/>
    </xf>
    <xf numFmtId="49" fontId="32" fillId="0" borderId="7" xfId="0" applyNumberFormat="1" applyFont="1" applyBorder="1" applyAlignment="1">
      <alignment horizontal="right" vertical="center"/>
    </xf>
    <xf numFmtId="49" fontId="36" fillId="3" borderId="7" xfId="0" applyNumberFormat="1" applyFont="1" applyFill="1" applyBorder="1" applyAlignment="1">
      <alignment horizontal="right" vertical="center"/>
    </xf>
    <xf numFmtId="3" fontId="36" fillId="3" borderId="7" xfId="0" applyNumberFormat="1" applyFont="1" applyFill="1" applyBorder="1" applyAlignment="1">
      <alignment vertical="center"/>
    </xf>
    <xf numFmtId="49" fontId="32" fillId="3" borderId="7" xfId="0" applyNumberFormat="1" applyFont="1" applyFill="1" applyBorder="1" applyAlignment="1">
      <alignment horizontal="right" vertical="center"/>
    </xf>
    <xf numFmtId="3" fontId="32" fillId="3" borderId="7" xfId="0" applyNumberFormat="1" applyFont="1" applyFill="1" applyBorder="1" applyAlignment="1">
      <alignment vertical="center"/>
    </xf>
    <xf numFmtId="0" fontId="32" fillId="0" borderId="7" xfId="0" applyFont="1" applyBorder="1" applyAlignment="1">
      <alignment vertical="center" wrapText="1"/>
    </xf>
    <xf numFmtId="0" fontId="36" fillId="3" borderId="7" xfId="0" applyFont="1" applyFill="1" applyBorder="1" applyAlignment="1">
      <alignment vertical="center"/>
    </xf>
    <xf numFmtId="49" fontId="36" fillId="3" borderId="7" xfId="0" applyNumberFormat="1" applyFont="1" applyFill="1" applyBorder="1" applyAlignment="1">
      <alignment vertical="center"/>
    </xf>
    <xf numFmtId="0" fontId="36" fillId="8" borderId="7" xfId="0" applyFont="1" applyFill="1" applyBorder="1" applyAlignment="1">
      <alignment vertical="center"/>
    </xf>
    <xf numFmtId="0" fontId="36" fillId="9" borderId="7" xfId="0" applyFont="1" applyFill="1" applyBorder="1" applyAlignment="1">
      <alignment vertical="center"/>
    </xf>
    <xf numFmtId="49" fontId="36" fillId="9" borderId="7" xfId="0" applyNumberFormat="1" applyFont="1" applyFill="1" applyBorder="1" applyAlignment="1">
      <alignment horizontal="right" vertical="center"/>
    </xf>
    <xf numFmtId="49" fontId="36" fillId="9" borderId="7" xfId="0" applyNumberFormat="1" applyFont="1" applyFill="1" applyBorder="1" applyAlignment="1">
      <alignment vertical="center"/>
    </xf>
    <xf numFmtId="3" fontId="36" fillId="9" borderId="7" xfId="0" applyNumberFormat="1" applyFont="1" applyFill="1" applyBorder="1" applyAlignment="1">
      <alignment horizontal="right" vertical="center" wrapText="1"/>
    </xf>
    <xf numFmtId="0" fontId="36" fillId="10" borderId="7" xfId="0" applyFont="1" applyFill="1" applyBorder="1" applyAlignment="1">
      <alignment vertical="center"/>
    </xf>
    <xf numFmtId="49" fontId="32" fillId="10" borderId="7" xfId="0" applyNumberFormat="1" applyFont="1" applyFill="1" applyBorder="1" applyAlignment="1">
      <alignment horizontal="right" vertical="center"/>
    </xf>
    <xf numFmtId="0" fontId="32" fillId="10" borderId="7" xfId="0" applyFont="1" applyFill="1" applyBorder="1" applyAlignment="1">
      <alignment vertical="center"/>
    </xf>
    <xf numFmtId="49" fontId="32" fillId="10" borderId="7" xfId="0" applyNumberFormat="1" applyFont="1" applyFill="1" applyBorder="1" applyAlignment="1">
      <alignment vertical="center"/>
    </xf>
    <xf numFmtId="3" fontId="32" fillId="10" borderId="7" xfId="0" applyNumberFormat="1" applyFont="1" applyFill="1" applyBorder="1" applyAlignment="1">
      <alignment horizontal="right" vertical="center"/>
    </xf>
    <xf numFmtId="3" fontId="36" fillId="10" borderId="7" xfId="0" applyNumberFormat="1" applyFont="1" applyFill="1" applyBorder="1" applyAlignment="1">
      <alignment horizontal="right" vertical="center"/>
    </xf>
    <xf numFmtId="0" fontId="36" fillId="15" borderId="7" xfId="0" applyFont="1" applyFill="1" applyBorder="1" applyAlignment="1">
      <alignment vertical="center"/>
    </xf>
    <xf numFmtId="49" fontId="36" fillId="15" borderId="7" xfId="0" applyNumberFormat="1" applyFont="1" applyFill="1" applyBorder="1" applyAlignment="1">
      <alignment horizontal="right" vertical="center"/>
    </xf>
    <xf numFmtId="49" fontId="36" fillId="15" borderId="7" xfId="0" applyNumberFormat="1" applyFont="1" applyFill="1" applyBorder="1" applyAlignment="1">
      <alignment vertical="center"/>
    </xf>
    <xf numFmtId="3" fontId="36" fillId="15" borderId="7" xfId="0" applyNumberFormat="1" applyFont="1" applyFill="1" applyBorder="1" applyAlignment="1">
      <alignment horizontal="right" vertical="center"/>
    </xf>
    <xf numFmtId="0" fontId="36" fillId="11" borderId="7" xfId="0" applyFont="1" applyFill="1" applyBorder="1" applyAlignment="1">
      <alignment vertical="center"/>
    </xf>
    <xf numFmtId="49" fontId="36" fillId="11" borderId="7" xfId="0" applyNumberFormat="1" applyFont="1" applyFill="1" applyBorder="1" applyAlignment="1">
      <alignment horizontal="right" vertical="center"/>
    </xf>
    <xf numFmtId="3" fontId="36" fillId="12" borderId="7" xfId="0" applyNumberFormat="1" applyFont="1" applyFill="1" applyBorder="1" applyAlignment="1">
      <alignment horizontal="right" vertical="center" wrapText="1"/>
    </xf>
    <xf numFmtId="49" fontId="32" fillId="11" borderId="7" xfId="0" applyNumberFormat="1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3" fontId="32" fillId="12" borderId="7" xfId="0" applyNumberFormat="1" applyFont="1" applyFill="1" applyBorder="1" applyAlignment="1">
      <alignment horizontal="right" vertical="center" wrapText="1"/>
    </xf>
    <xf numFmtId="0" fontId="32" fillId="3" borderId="7" xfId="0" applyFont="1" applyFill="1" applyBorder="1" applyAlignment="1">
      <alignment horizontal="right" vertical="center"/>
    </xf>
    <xf numFmtId="49" fontId="32" fillId="3" borderId="7" xfId="0" applyNumberFormat="1" applyFont="1" applyFill="1" applyBorder="1" applyAlignment="1">
      <alignment vertical="center"/>
    </xf>
    <xf numFmtId="0" fontId="36" fillId="12" borderId="7" xfId="0" applyFont="1" applyFill="1" applyBorder="1" applyAlignment="1">
      <alignment horizontal="right" vertical="center"/>
    </xf>
    <xf numFmtId="49" fontId="36" fillId="12" borderId="7" xfId="0" applyNumberFormat="1" applyFont="1" applyFill="1" applyBorder="1" applyAlignment="1">
      <alignment horizontal="left" vertical="center"/>
    </xf>
    <xf numFmtId="49" fontId="32" fillId="3" borderId="7" xfId="0" applyNumberFormat="1" applyFont="1" applyFill="1" applyBorder="1" applyAlignment="1">
      <alignment horizontal="left" vertical="center"/>
    </xf>
    <xf numFmtId="49" fontId="36" fillId="12" borderId="7" xfId="0" applyNumberFormat="1" applyFont="1" applyFill="1" applyBorder="1" applyAlignment="1">
      <alignment horizontal="right" vertical="center"/>
    </xf>
    <xf numFmtId="49" fontId="36" fillId="12" borderId="7" xfId="0" applyNumberFormat="1" applyFont="1" applyFill="1" applyBorder="1" applyAlignment="1">
      <alignment vertical="center"/>
    </xf>
    <xf numFmtId="0" fontId="36" fillId="3" borderId="7" xfId="0" applyFont="1" applyFill="1" applyBorder="1" applyAlignment="1">
      <alignment horizontal="right" vertical="center"/>
    </xf>
    <xf numFmtId="49" fontId="36" fillId="3" borderId="7" xfId="0" applyNumberFormat="1" applyFont="1" applyFill="1" applyBorder="1" applyAlignment="1">
      <alignment horizontal="left" vertical="center"/>
    </xf>
    <xf numFmtId="49" fontId="32" fillId="3" borderId="7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2" fillId="0" borderId="7" xfId="0" applyFont="1" applyBorder="1" applyAlignment="1">
      <alignment horizontal="right" vertical="center"/>
    </xf>
    <xf numFmtId="49" fontId="32" fillId="0" borderId="7" xfId="0" applyNumberFormat="1" applyFont="1" applyBorder="1" applyAlignment="1">
      <alignment horizontal="left" vertical="center"/>
    </xf>
    <xf numFmtId="0" fontId="36" fillId="9" borderId="7" xfId="0" applyFont="1" applyFill="1" applyBorder="1" applyAlignment="1">
      <alignment horizontal="right" vertical="center"/>
    </xf>
    <xf numFmtId="49" fontId="36" fillId="9" borderId="7" xfId="0" applyNumberFormat="1" applyFont="1" applyFill="1" applyBorder="1" applyAlignment="1">
      <alignment horizontal="left" vertical="center"/>
    </xf>
    <xf numFmtId="3" fontId="36" fillId="8" borderId="7" xfId="0" applyNumberFormat="1" applyFont="1" applyFill="1" applyBorder="1" applyAlignment="1">
      <alignment horizontal="right" vertical="center"/>
    </xf>
    <xf numFmtId="49" fontId="36" fillId="3" borderId="7" xfId="0" applyNumberFormat="1" applyFont="1" applyFill="1" applyBorder="1" applyAlignment="1">
      <alignment horizontal="left" vertical="center" wrapText="1"/>
    </xf>
    <xf numFmtId="49" fontId="36" fillId="10" borderId="7" xfId="0" applyNumberFormat="1" applyFont="1" applyFill="1" applyBorder="1" applyAlignment="1">
      <alignment horizontal="right" vertical="center"/>
    </xf>
    <xf numFmtId="49" fontId="36" fillId="10" borderId="7" xfId="0" applyNumberFormat="1" applyFont="1" applyFill="1" applyBorder="1" applyAlignment="1">
      <alignment vertical="center"/>
    </xf>
    <xf numFmtId="49" fontId="36" fillId="7" borderId="7" xfId="0" applyNumberFormat="1" applyFont="1" applyFill="1" applyBorder="1" applyAlignment="1">
      <alignment vertical="center"/>
    </xf>
    <xf numFmtId="49" fontId="36" fillId="7" borderId="7" xfId="0" applyNumberFormat="1" applyFont="1" applyFill="1" applyBorder="1" applyAlignment="1">
      <alignment horizontal="right" vertical="center"/>
    </xf>
    <xf numFmtId="49" fontId="36" fillId="6" borderId="7" xfId="0" applyNumberFormat="1" applyFont="1" applyFill="1" applyBorder="1" applyAlignment="1">
      <alignment horizontal="left" vertical="center"/>
    </xf>
    <xf numFmtId="0" fontId="36" fillId="7" borderId="7" xfId="0" applyFont="1" applyFill="1" applyBorder="1" applyAlignment="1">
      <alignment vertical="center"/>
    </xf>
    <xf numFmtId="0" fontId="36" fillId="7" borderId="7" xfId="0" applyFont="1" applyFill="1" applyBorder="1" applyAlignment="1">
      <alignment horizontal="center" vertical="center"/>
    </xf>
    <xf numFmtId="3" fontId="36" fillId="7" borderId="7" xfId="0" applyNumberFormat="1" applyFont="1" applyFill="1" applyBorder="1" applyAlignment="1">
      <alignment horizontal="right" vertical="center" wrapText="1"/>
    </xf>
    <xf numFmtId="49" fontId="36" fillId="3" borderId="7" xfId="0" applyNumberFormat="1" applyFont="1" applyFill="1" applyBorder="1" applyAlignment="1">
      <alignment horizontal="center" vertical="center"/>
    </xf>
    <xf numFmtId="3" fontId="36" fillId="3" borderId="7" xfId="0" applyNumberFormat="1" applyFont="1" applyFill="1" applyBorder="1" applyAlignment="1">
      <alignment horizontal="right" vertical="center"/>
    </xf>
    <xf numFmtId="0" fontId="36" fillId="2" borderId="7" xfId="0" applyFont="1" applyFill="1" applyBorder="1" applyAlignment="1">
      <alignment vertical="center"/>
    </xf>
    <xf numFmtId="49" fontId="36" fillId="2" borderId="7" xfId="0" applyNumberFormat="1" applyFont="1" applyFill="1" applyBorder="1" applyAlignment="1">
      <alignment horizontal="right" vertical="center"/>
    </xf>
    <xf numFmtId="3" fontId="32" fillId="3" borderId="7" xfId="0" applyNumberFormat="1" applyFont="1" applyFill="1" applyBorder="1" applyAlignment="1">
      <alignment horizontal="right" vertical="center"/>
    </xf>
    <xf numFmtId="0" fontId="32" fillId="2" borderId="7" xfId="0" applyFont="1" applyFill="1" applyBorder="1" applyAlignment="1">
      <alignment vertical="center"/>
    </xf>
    <xf numFmtId="3" fontId="36" fillId="0" borderId="7" xfId="0" applyNumberFormat="1" applyFont="1" applyBorder="1" applyAlignment="1">
      <alignment vertical="center"/>
    </xf>
    <xf numFmtId="49" fontId="32" fillId="2" borderId="7" xfId="0" applyNumberFormat="1" applyFont="1" applyFill="1" applyBorder="1" applyAlignment="1">
      <alignment horizontal="right" vertical="center"/>
    </xf>
    <xf numFmtId="0" fontId="36" fillId="7" borderId="49" xfId="0" applyFont="1" applyFill="1" applyBorder="1" applyAlignment="1">
      <alignment vertical="center"/>
    </xf>
    <xf numFmtId="0" fontId="36" fillId="7" borderId="8" xfId="0" applyFont="1" applyFill="1" applyBorder="1" applyAlignment="1">
      <alignment vertical="center"/>
    </xf>
    <xf numFmtId="3" fontId="36" fillId="17" borderId="7" xfId="0" applyNumberFormat="1" applyFont="1" applyFill="1" applyBorder="1" applyAlignment="1">
      <alignment horizontal="right" vertical="center" wrapText="1"/>
    </xf>
    <xf numFmtId="3" fontId="32" fillId="17" borderId="7" xfId="0" applyNumberFormat="1" applyFont="1" applyFill="1" applyBorder="1" applyAlignment="1">
      <alignment horizontal="right" vertical="center" wrapText="1"/>
    </xf>
    <xf numFmtId="0" fontId="36" fillId="16" borderId="79" xfId="0" applyFont="1" applyFill="1" applyBorder="1" applyAlignment="1">
      <alignment vertical="center"/>
    </xf>
    <xf numFmtId="49" fontId="32" fillId="16" borderId="81" xfId="0" applyNumberFormat="1" applyFont="1" applyFill="1" applyBorder="1" applyAlignment="1">
      <alignment horizontal="right" vertical="center"/>
    </xf>
    <xf numFmtId="49" fontId="32" fillId="16" borderId="6" xfId="0" applyNumberFormat="1" applyFont="1" applyFill="1" applyBorder="1" applyAlignment="1">
      <alignment vertical="center"/>
    </xf>
    <xf numFmtId="3" fontId="32" fillId="16" borderId="7" xfId="0" applyNumberFormat="1" applyFont="1" applyFill="1" applyBorder="1" applyAlignment="1">
      <alignment horizontal="right" vertical="center" wrapText="1"/>
    </xf>
    <xf numFmtId="3" fontId="36" fillId="16" borderId="7" xfId="0" applyNumberFormat="1" applyFont="1" applyFill="1" applyBorder="1" applyAlignment="1">
      <alignment horizontal="right" vertical="center" wrapText="1"/>
    </xf>
    <xf numFmtId="0" fontId="36" fillId="17" borderId="82" xfId="0" applyFont="1" applyFill="1" applyBorder="1" applyAlignment="1">
      <alignment vertical="center"/>
    </xf>
    <xf numFmtId="49" fontId="32" fillId="17" borderId="81" xfId="0" applyNumberFormat="1" applyFont="1" applyFill="1" applyBorder="1" applyAlignment="1">
      <alignment horizontal="right" vertical="center"/>
    </xf>
    <xf numFmtId="49" fontId="32" fillId="17" borderId="6" xfId="0" applyNumberFormat="1" applyFont="1" applyFill="1" applyBorder="1" applyAlignment="1">
      <alignment vertical="center"/>
    </xf>
    <xf numFmtId="0" fontId="36" fillId="17" borderId="80" xfId="0" applyFont="1" applyFill="1" applyBorder="1" applyAlignment="1">
      <alignment vertical="center"/>
    </xf>
    <xf numFmtId="0" fontId="32" fillId="16" borderId="81" xfId="0" applyFont="1" applyFill="1" applyBorder="1" applyAlignment="1">
      <alignment vertical="center"/>
    </xf>
    <xf numFmtId="0" fontId="32" fillId="17" borderId="81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horizontal="right" vertical="center" wrapText="1"/>
    </xf>
    <xf numFmtId="3" fontId="45" fillId="0" borderId="12" xfId="0" applyNumberFormat="1" applyFont="1" applyBorder="1" applyAlignment="1">
      <alignment horizontal="right" vertical="center"/>
    </xf>
    <xf numFmtId="3" fontId="32" fillId="3" borderId="8" xfId="0" applyNumberFormat="1" applyFont="1" applyFill="1" applyBorder="1" applyAlignment="1">
      <alignment horizontal="right" vertical="center" wrapText="1"/>
    </xf>
    <xf numFmtId="3" fontId="36" fillId="3" borderId="8" xfId="0" applyNumberFormat="1" applyFont="1" applyFill="1" applyBorder="1" applyAlignment="1">
      <alignment horizontal="right" vertical="center" wrapText="1"/>
    </xf>
    <xf numFmtId="3" fontId="37" fillId="2" borderId="12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/>
    <xf numFmtId="0" fontId="0" fillId="0" borderId="0" xfId="0" applyFont="1" applyAlignment="1"/>
    <xf numFmtId="3" fontId="36" fillId="6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10" fillId="2" borderId="4" xfId="0" applyFont="1" applyFill="1" applyBorder="1" applyAlignment="1">
      <alignment horizontal="center" vertical="center" wrapText="1"/>
    </xf>
    <xf numFmtId="3" fontId="36" fillId="3" borderId="78" xfId="0" applyNumberFormat="1" applyFont="1" applyFill="1" applyBorder="1" applyAlignment="1">
      <alignment horizontal="center" vertical="center"/>
    </xf>
    <xf numFmtId="0" fontId="44" fillId="0" borderId="5" xfId="0" applyFont="1" applyBorder="1"/>
    <xf numFmtId="0" fontId="44" fillId="0" borderId="6" xfId="0" applyFont="1" applyBorder="1"/>
    <xf numFmtId="3" fontId="1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3" fontId="25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3" fontId="1" fillId="0" borderId="0" xfId="0" applyNumberFormat="1" applyFont="1" applyAlignment="1">
      <alignment horizontal="center" vertical="center"/>
    </xf>
    <xf numFmtId="0" fontId="1" fillId="0" borderId="23" xfId="0" quotePrefix="1" applyFont="1" applyBorder="1" applyAlignment="1">
      <alignment horizontal="center" vertical="center" wrapText="1"/>
    </xf>
    <xf numFmtId="0" fontId="2" fillId="0" borderId="16" xfId="0" applyFont="1" applyBorder="1"/>
    <xf numFmtId="0" fontId="1" fillId="0" borderId="23" xfId="0" applyFont="1" applyBorder="1" applyAlignment="1">
      <alignment horizontal="center" vertical="center" wrapText="1"/>
    </xf>
    <xf numFmtId="3" fontId="1" fillId="0" borderId="23" xfId="0" quotePrefix="1" applyNumberFormat="1" applyFont="1" applyBorder="1" applyAlignment="1">
      <alignment horizontal="center" vertical="center" wrapText="1"/>
    </xf>
    <xf numFmtId="49" fontId="4" fillId="0" borderId="4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/>
    <xf numFmtId="3" fontId="4" fillId="0" borderId="4" xfId="0" quotePrefix="1" applyNumberFormat="1" applyFont="1" applyBorder="1" applyAlignment="1">
      <alignment horizontal="left" vertical="center"/>
    </xf>
    <xf numFmtId="49" fontId="4" fillId="0" borderId="4" xfId="0" quotePrefix="1" applyNumberFormat="1" applyFont="1" applyBorder="1" applyAlignment="1">
      <alignment horizontal="left" vertical="center" wrapText="1"/>
    </xf>
    <xf numFmtId="3" fontId="4" fillId="0" borderId="4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Alignment="1">
      <alignment horizontal="left" vertical="center" wrapText="1"/>
    </xf>
    <xf numFmtId="3" fontId="4" fillId="0" borderId="0" xfId="0" quotePrefix="1" applyNumberFormat="1" applyFont="1" applyAlignment="1">
      <alignment horizontal="left" vertical="center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37" xfId="0" quotePrefix="1" applyNumberFormat="1" applyFont="1" applyBorder="1" applyAlignment="1">
      <alignment horizontal="left" wrapText="1"/>
    </xf>
    <xf numFmtId="0" fontId="2" fillId="0" borderId="37" xfId="0" applyFont="1" applyBorder="1"/>
    <xf numFmtId="0" fontId="4" fillId="0" borderId="4" xfId="0" quotePrefix="1" applyFont="1" applyBorder="1" applyAlignment="1">
      <alignment horizontal="center" vertical="center"/>
    </xf>
    <xf numFmtId="3" fontId="4" fillId="0" borderId="38" xfId="0" quotePrefix="1" applyNumberFormat="1" applyFont="1" applyBorder="1" applyAlignment="1">
      <alignment horizontal="center" vertical="center"/>
    </xf>
    <xf numFmtId="0" fontId="2" fillId="0" borderId="39" xfId="0" applyFont="1" applyBorder="1"/>
    <xf numFmtId="3" fontId="1" fillId="0" borderId="41" xfId="0" applyNumberFormat="1" applyFont="1" applyBorder="1" applyAlignment="1">
      <alignment horizontal="center" vertical="center"/>
    </xf>
    <xf numFmtId="0" fontId="2" fillId="0" borderId="41" xfId="0" applyFont="1" applyBorder="1"/>
    <xf numFmtId="3" fontId="27" fillId="0" borderId="0" xfId="0" applyNumberFormat="1" applyFont="1" applyAlignment="1">
      <alignment horizontal="center" vertical="center"/>
    </xf>
    <xf numFmtId="3" fontId="4" fillId="0" borderId="37" xfId="0" quotePrefix="1" applyNumberFormat="1" applyFont="1" applyBorder="1" applyAlignment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right" vertical="center"/>
    </xf>
    <xf numFmtId="0" fontId="2" fillId="0" borderId="54" xfId="0" applyFont="1" applyBorder="1"/>
    <xf numFmtId="3" fontId="4" fillId="2" borderId="66" xfId="0" applyNumberFormat="1" applyFont="1" applyFill="1" applyBorder="1" applyAlignment="1">
      <alignment horizontal="center"/>
    </xf>
    <xf numFmtId="0" fontId="2" fillId="0" borderId="67" xfId="0" applyFont="1" applyBorder="1"/>
    <xf numFmtId="3" fontId="4" fillId="2" borderId="38" xfId="0" applyNumberFormat="1" applyFont="1" applyFill="1" applyBorder="1" applyAlignment="1">
      <alignment horizontal="center"/>
    </xf>
    <xf numFmtId="0" fontId="2" fillId="0" borderId="68" xfId="0" applyFont="1" applyBorder="1"/>
    <xf numFmtId="3" fontId="4" fillId="2" borderId="69" xfId="0" applyNumberFormat="1" applyFont="1" applyFill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3" fontId="4" fillId="2" borderId="73" xfId="0" applyNumberFormat="1" applyFont="1" applyFill="1" applyBorder="1" applyAlignment="1">
      <alignment horizontal="center"/>
    </xf>
    <xf numFmtId="0" fontId="2" fillId="0" borderId="74" xfId="0" applyFont="1" applyBorder="1"/>
    <xf numFmtId="3" fontId="4" fillId="2" borderId="64" xfId="0" applyNumberFormat="1" applyFont="1" applyFill="1" applyBorder="1" applyAlignment="1">
      <alignment horizontal="center"/>
    </xf>
    <xf numFmtId="0" fontId="2" fillId="0" borderId="65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J1"/>
    </sheetView>
  </sheetViews>
  <sheetFormatPr defaultColWidth="14.42578125" defaultRowHeight="15" customHeight="1" x14ac:dyDescent="0.2"/>
  <cols>
    <col min="1" max="4" width="8.85546875" customWidth="1"/>
    <col min="5" max="5" width="22.85546875" customWidth="1"/>
    <col min="6" max="7" width="16.5703125" hidden="1" customWidth="1"/>
    <col min="8" max="10" width="15.28515625" customWidth="1"/>
    <col min="11" max="11" width="8.85546875" customWidth="1"/>
    <col min="12" max="12" width="16.85546875" customWidth="1"/>
    <col min="13" max="13" width="11.7109375" customWidth="1"/>
    <col min="14" max="16" width="12.7109375" customWidth="1"/>
    <col min="17" max="26" width="8.85546875" customWidth="1"/>
  </cols>
  <sheetData>
    <row r="1" spans="1:26" ht="40.5" customHeight="1" x14ac:dyDescent="0.25">
      <c r="A1" s="549" t="s">
        <v>0</v>
      </c>
      <c r="B1" s="550"/>
      <c r="C1" s="550"/>
      <c r="D1" s="550"/>
      <c r="E1" s="550"/>
      <c r="F1" s="550"/>
      <c r="G1" s="550"/>
      <c r="H1" s="550"/>
      <c r="I1" s="550"/>
      <c r="J1" s="55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5">
      <c r="A2" s="552" t="s">
        <v>1</v>
      </c>
      <c r="B2" s="550"/>
      <c r="C2" s="550"/>
      <c r="D2" s="550"/>
      <c r="E2" s="550"/>
      <c r="F2" s="550"/>
      <c r="G2" s="550"/>
      <c r="H2" s="550"/>
      <c r="I2" s="550"/>
      <c r="J2" s="55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553" t="s">
        <v>2</v>
      </c>
      <c r="B3" s="554"/>
      <c r="C3" s="554"/>
      <c r="D3" s="554"/>
      <c r="E3" s="555"/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5">
      <c r="A4" s="556" t="s">
        <v>8</v>
      </c>
      <c r="B4" s="554"/>
      <c r="C4" s="554"/>
      <c r="D4" s="554"/>
      <c r="E4" s="555"/>
      <c r="F4" s="3" t="e">
        <f t="shared" ref="F4:J4" si="0">SUM(F5:F6)</f>
        <v>#REF!</v>
      </c>
      <c r="G4" s="3" t="e">
        <f t="shared" si="0"/>
        <v>#REF!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1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557" t="s">
        <v>9</v>
      </c>
      <c r="B5" s="554"/>
      <c r="C5" s="554"/>
      <c r="D5" s="554"/>
      <c r="E5" s="555"/>
      <c r="F5" s="5" t="e">
        <f>SUM('RAČUN PRIHODA I RASHODA'!#REF!)</f>
        <v>#REF!</v>
      </c>
      <c r="G5" s="5" t="e">
        <f>SUM('RAČUN PRIHODA I RASHODA'!#REF!)</f>
        <v>#REF!</v>
      </c>
      <c r="H5" s="5"/>
      <c r="I5" s="5"/>
      <c r="J5" s="5"/>
      <c r="K5" s="1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5">
      <c r="A6" s="558" t="s">
        <v>10</v>
      </c>
      <c r="B6" s="554"/>
      <c r="C6" s="554"/>
      <c r="D6" s="554"/>
      <c r="E6" s="555"/>
      <c r="F6" s="7" t="e">
        <f>SUM('RAČUN PRIHODA I RASHODA'!#REF!)</f>
        <v>#REF!</v>
      </c>
      <c r="G6" s="7" t="e">
        <f>SUM('RAČUN PRIHODA I RASHODA'!#REF!)</f>
        <v>#REF!</v>
      </c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5">
      <c r="A7" s="559" t="s">
        <v>11</v>
      </c>
      <c r="B7" s="554"/>
      <c r="C7" s="554"/>
      <c r="D7" s="554"/>
      <c r="E7" s="555"/>
      <c r="F7" s="8" t="e">
        <f t="shared" ref="F7:J7" si="1">SUM(F8:F9)</f>
        <v>#REF!</v>
      </c>
      <c r="G7" s="8" t="e">
        <f t="shared" si="1"/>
        <v>#REF!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5">
      <c r="A8" s="557" t="s">
        <v>12</v>
      </c>
      <c r="B8" s="554"/>
      <c r="C8" s="554"/>
      <c r="D8" s="554"/>
      <c r="E8" s="555"/>
      <c r="F8" s="5" t="e">
        <f>SUM('RAČUN PRIHODA I RASHODA'!#REF!)</f>
        <v>#REF!</v>
      </c>
      <c r="G8" s="5" t="e">
        <f>SUM('RAČUN PRIHODA I RASHODA'!#REF!)</f>
        <v>#REF!</v>
      </c>
      <c r="H8" s="5"/>
      <c r="I8" s="5"/>
      <c r="J8" s="5"/>
      <c r="K8" s="1"/>
      <c r="L8" s="6"/>
      <c r="M8" s="6"/>
      <c r="N8" s="4"/>
      <c r="O8" s="4"/>
      <c r="P8" s="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5">
      <c r="A9" s="558" t="s">
        <v>13</v>
      </c>
      <c r="B9" s="554"/>
      <c r="C9" s="554"/>
      <c r="D9" s="554"/>
      <c r="E9" s="555"/>
      <c r="F9" s="7" t="e">
        <f>SUM('RAČUN PRIHODA I RASHODA'!#REF!)</f>
        <v>#REF!</v>
      </c>
      <c r="G9" s="7" t="e">
        <f>SUM('RAČUN PRIHODA I RASHODA'!#REF!)</f>
        <v>#REF!</v>
      </c>
      <c r="H9" s="7"/>
      <c r="I9" s="7"/>
      <c r="J9" s="7"/>
      <c r="K9" s="1"/>
      <c r="L9" s="1"/>
      <c r="M9" s="1"/>
      <c r="N9" s="4"/>
      <c r="O9" s="4"/>
      <c r="P9" s="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5">
      <c r="A10" s="560" t="s">
        <v>14</v>
      </c>
      <c r="B10" s="554"/>
      <c r="C10" s="554"/>
      <c r="D10" s="554"/>
      <c r="E10" s="555"/>
      <c r="F10" s="9" t="e">
        <f t="shared" ref="F10:J10" si="2">SUM(F4-F7)</f>
        <v>#REF!</v>
      </c>
      <c r="G10" s="9" t="e">
        <f t="shared" si="2"/>
        <v>#REF!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1"/>
      <c r="L10" s="1"/>
      <c r="M10" s="1"/>
      <c r="N10" s="4"/>
      <c r="O10" s="4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4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25">
      <c r="A12" s="552" t="s">
        <v>15</v>
      </c>
      <c r="B12" s="550"/>
      <c r="C12" s="550"/>
      <c r="D12" s="550"/>
      <c r="E12" s="550"/>
      <c r="F12" s="550"/>
      <c r="G12" s="550"/>
      <c r="H12" s="550"/>
      <c r="I12" s="550"/>
      <c r="J12" s="551"/>
      <c r="K12" s="11"/>
      <c r="L12" s="11"/>
      <c r="M12" s="11"/>
      <c r="N12" s="11"/>
      <c r="O12" s="11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53" t="s">
        <v>16</v>
      </c>
      <c r="B13" s="554"/>
      <c r="C13" s="554"/>
      <c r="D13" s="554"/>
      <c r="E13" s="555"/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557" t="s">
        <v>17</v>
      </c>
      <c r="B14" s="554"/>
      <c r="C14" s="554"/>
      <c r="D14" s="554"/>
      <c r="E14" s="555"/>
      <c r="F14" s="12">
        <v>0</v>
      </c>
      <c r="G14" s="12">
        <v>0</v>
      </c>
      <c r="H14" s="13"/>
      <c r="I14" s="12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557" t="s">
        <v>18</v>
      </c>
      <c r="B15" s="554"/>
      <c r="C15" s="554"/>
      <c r="D15" s="554"/>
      <c r="E15" s="555"/>
      <c r="F15" s="12">
        <v>0</v>
      </c>
      <c r="G15" s="12">
        <v>0</v>
      </c>
      <c r="H15" s="12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560" t="s">
        <v>19</v>
      </c>
      <c r="B16" s="554"/>
      <c r="C16" s="554"/>
      <c r="D16" s="554"/>
      <c r="E16" s="555"/>
      <c r="F16" s="14">
        <f t="shared" ref="F16:J16" si="3">SUM(F14-F15)</f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5"/>
      <c r="L16" s="15"/>
      <c r="M16" s="15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.75" customHeight="1" x14ac:dyDescent="0.25">
      <c r="A17" s="17"/>
      <c r="B17" s="17"/>
      <c r="C17" s="17"/>
      <c r="D17" s="17"/>
      <c r="E17" s="17"/>
      <c r="F17" s="17"/>
      <c r="G17" s="17"/>
      <c r="H17" s="18"/>
      <c r="I17" s="18"/>
      <c r="J17" s="18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.75" customHeight="1" x14ac:dyDescent="0.25">
      <c r="A18" s="552" t="s">
        <v>20</v>
      </c>
      <c r="B18" s="550"/>
      <c r="C18" s="550"/>
      <c r="D18" s="550"/>
      <c r="E18" s="550"/>
      <c r="F18" s="550"/>
      <c r="G18" s="550"/>
      <c r="H18" s="550"/>
      <c r="I18" s="550"/>
      <c r="J18" s="551"/>
      <c r="K18" s="1"/>
      <c r="L18" s="1"/>
      <c r="M18" s="1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53" t="s">
        <v>21</v>
      </c>
      <c r="B19" s="554"/>
      <c r="C19" s="554"/>
      <c r="D19" s="554"/>
      <c r="E19" s="555"/>
      <c r="F19" s="2" t="s">
        <v>3</v>
      </c>
      <c r="G19" s="2" t="s">
        <v>4</v>
      </c>
      <c r="H19" s="2" t="s">
        <v>5</v>
      </c>
      <c r="I19" s="2" t="s">
        <v>6</v>
      </c>
      <c r="J19" s="2" t="s">
        <v>7</v>
      </c>
      <c r="K19" s="1"/>
      <c r="L19" s="1"/>
      <c r="M19" s="4"/>
      <c r="N19" s="4"/>
      <c r="O19" s="4"/>
      <c r="P19" s="4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" customHeight="1" x14ac:dyDescent="0.25">
      <c r="A20" s="561" t="s">
        <v>22</v>
      </c>
      <c r="B20" s="554"/>
      <c r="C20" s="554"/>
      <c r="D20" s="554"/>
      <c r="E20" s="555"/>
      <c r="F20" s="19">
        <v>130100</v>
      </c>
      <c r="G20" s="19">
        <v>87100</v>
      </c>
      <c r="H20" s="19"/>
      <c r="I20" s="19"/>
      <c r="J20" s="19"/>
      <c r="K20" s="1"/>
      <c r="L20" s="4"/>
      <c r="M20" s="4"/>
      <c r="N20" s="4"/>
      <c r="O20" s="4"/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customHeight="1" x14ac:dyDescent="0.25">
      <c r="A21" s="562" t="s">
        <v>23</v>
      </c>
      <c r="B21" s="554"/>
      <c r="C21" s="554"/>
      <c r="D21" s="554"/>
      <c r="E21" s="555"/>
      <c r="F21" s="14" t="e">
        <f>SUM('RAČUN PRIHODA I RASHODA'!#REF!-'RAČUN PRIHODA I RASHODA'!#REF!)</f>
        <v>#REF!</v>
      </c>
      <c r="G21" s="14" t="e">
        <f>SUM('RAČUN PRIHODA I RASHODA'!#REF!-'RAČUN PRIHODA I RASHODA'!#REF!)</f>
        <v>#REF!</v>
      </c>
      <c r="H21" s="14">
        <v>0</v>
      </c>
      <c r="I21" s="14">
        <f>SUM('RAČUN PRIHODA I RASHODA'!F37)</f>
        <v>1990</v>
      </c>
      <c r="J21" s="14">
        <f>SUM('RAČUN PRIHODA I RASHODA'!G37)</f>
        <v>2561.87</v>
      </c>
      <c r="K21" s="20"/>
      <c r="L21" s="21"/>
      <c r="M21" s="22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.75" customHeight="1" x14ac:dyDescent="0.25">
      <c r="A22" s="23"/>
      <c r="B22" s="24"/>
      <c r="C22" s="25"/>
      <c r="D22" s="26"/>
      <c r="E22" s="24"/>
      <c r="F22" s="24"/>
      <c r="G22" s="24"/>
      <c r="H22" s="27"/>
      <c r="I22" s="27"/>
      <c r="J22" s="27"/>
      <c r="K22" s="1"/>
      <c r="L22" s="1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563" t="s">
        <v>24</v>
      </c>
      <c r="B23" s="564"/>
      <c r="C23" s="564"/>
      <c r="D23" s="564"/>
      <c r="E23" s="565"/>
      <c r="F23" s="28" t="e">
        <f t="shared" ref="F23:G23" si="4">SUM(F10,F16,F21)</f>
        <v>#REF!</v>
      </c>
      <c r="G23" s="28" t="e">
        <f t="shared" si="4"/>
        <v>#REF!</v>
      </c>
      <c r="H23" s="28">
        <v>0</v>
      </c>
      <c r="I23" s="28">
        <f t="shared" ref="I23:J23" si="5">SUM(I10,I16,I21)</f>
        <v>1990</v>
      </c>
      <c r="J23" s="28">
        <f t="shared" si="5"/>
        <v>2561.87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6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20:E20"/>
    <mergeCell ref="A21:E21"/>
    <mergeCell ref="A23:E23"/>
    <mergeCell ref="A8:E8"/>
    <mergeCell ref="A9:E9"/>
    <mergeCell ref="A10:E10"/>
    <mergeCell ref="A12:J12"/>
    <mergeCell ref="A13:E13"/>
    <mergeCell ref="A14:E14"/>
    <mergeCell ref="A15:E15"/>
    <mergeCell ref="A6:E6"/>
    <mergeCell ref="A7:E7"/>
    <mergeCell ref="A16:E16"/>
    <mergeCell ref="A18:J18"/>
    <mergeCell ref="A19:E19"/>
    <mergeCell ref="A1:J1"/>
    <mergeCell ref="A2:J2"/>
    <mergeCell ref="A3:E3"/>
    <mergeCell ref="A4:E4"/>
    <mergeCell ref="A5:E5"/>
  </mergeCells>
  <pageMargins left="0.70866141732283472" right="0.70866141732283472" top="0.74803149606299213" bottom="0.74803149606299213" header="0" footer="0"/>
  <pageSetup paperSize="9"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3"/>
  <sheetViews>
    <sheetView tabSelected="1" topLeftCell="B34" workbookViewId="0">
      <selection activeCell="G41" sqref="G41"/>
    </sheetView>
  </sheetViews>
  <sheetFormatPr defaultColWidth="14.42578125" defaultRowHeight="15" customHeight="1" x14ac:dyDescent="0.2"/>
  <cols>
    <col min="1" max="1" width="7" customWidth="1"/>
    <col min="2" max="2" width="8.42578125" customWidth="1"/>
    <col min="3" max="3" width="5.28515625" customWidth="1"/>
    <col min="4" max="4" width="40.42578125" customWidth="1"/>
    <col min="5" max="7" width="12.5703125" customWidth="1"/>
    <col min="8" max="9" width="8.85546875" customWidth="1"/>
    <col min="10" max="14" width="15.140625" customWidth="1"/>
    <col min="15" max="15" width="16.7109375" hidden="1" customWidth="1"/>
    <col min="16" max="16" width="16.42578125" hidden="1" customWidth="1"/>
    <col min="17" max="17" width="12.5703125" hidden="1" customWidth="1"/>
    <col min="18" max="26" width="9.140625" customWidth="1"/>
  </cols>
  <sheetData>
    <row r="1" spans="1:26" ht="31.5" customHeight="1" x14ac:dyDescent="0.2">
      <c r="A1" s="576" t="s">
        <v>0</v>
      </c>
      <c r="B1" s="550"/>
      <c r="C1" s="550"/>
      <c r="D1" s="550"/>
      <c r="E1" s="550"/>
      <c r="F1" s="550"/>
      <c r="G1" s="550"/>
      <c r="H1" s="550"/>
      <c r="I1" s="551"/>
      <c r="J1" s="2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">
      <c r="A2" s="577" t="s">
        <v>9</v>
      </c>
      <c r="B2" s="550"/>
      <c r="C2" s="550"/>
      <c r="D2" s="550"/>
      <c r="E2" s="550"/>
      <c r="F2" s="550"/>
      <c r="G2" s="550"/>
      <c r="H2" s="550"/>
      <c r="I2" s="55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60" x14ac:dyDescent="0.2">
      <c r="A3" s="31" t="s">
        <v>25</v>
      </c>
      <c r="B3" s="31" t="s">
        <v>26</v>
      </c>
      <c r="C3" s="31" t="s">
        <v>27</v>
      </c>
      <c r="D3" s="32" t="s">
        <v>28</v>
      </c>
      <c r="E3" s="31" t="s">
        <v>5</v>
      </c>
      <c r="F3" s="31" t="s">
        <v>6</v>
      </c>
      <c r="G3" s="31" t="s">
        <v>7</v>
      </c>
      <c r="H3" s="31" t="s">
        <v>29</v>
      </c>
      <c r="I3" s="31" t="s">
        <v>29</v>
      </c>
      <c r="J3" s="30"/>
      <c r="K3" s="30"/>
      <c r="L3" s="30"/>
      <c r="M3" s="30"/>
      <c r="N3" s="30"/>
      <c r="O3" s="30"/>
      <c r="P3" s="30"/>
      <c r="Q3" s="30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566">
        <v>1</v>
      </c>
      <c r="B4" s="554"/>
      <c r="C4" s="554"/>
      <c r="D4" s="555"/>
      <c r="E4" s="34">
        <v>2</v>
      </c>
      <c r="F4" s="35">
        <v>3</v>
      </c>
      <c r="G4" s="35">
        <v>4</v>
      </c>
      <c r="H4" s="34" t="s">
        <v>30</v>
      </c>
      <c r="I4" s="36" t="s">
        <v>31</v>
      </c>
      <c r="J4" s="30"/>
      <c r="K4" s="30"/>
      <c r="L4" s="30"/>
      <c r="M4" s="30"/>
      <c r="N4" s="30"/>
      <c r="O4" s="30"/>
      <c r="P4" s="30"/>
      <c r="Q4" s="30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">
      <c r="A5" s="31">
        <v>6</v>
      </c>
      <c r="B5" s="37"/>
      <c r="C5" s="31"/>
      <c r="D5" s="38" t="s">
        <v>32</v>
      </c>
      <c r="E5" s="39">
        <v>570780</v>
      </c>
      <c r="F5" s="37">
        <v>549434</v>
      </c>
      <c r="G5" s="37">
        <v>686805</v>
      </c>
      <c r="H5" s="40">
        <f t="shared" ref="H5:H32" si="0">SUM(G5/E5*100)</f>
        <v>120.32744665194997</v>
      </c>
      <c r="I5" s="40">
        <f t="shared" ref="I5:I32" si="1">SUM(G5/F5*100)</f>
        <v>125.00227506852507</v>
      </c>
      <c r="J5" s="41"/>
      <c r="K5" s="41"/>
      <c r="L5" s="41"/>
      <c r="M5" s="41"/>
      <c r="N5" s="41"/>
      <c r="O5" s="41"/>
      <c r="P5" s="41"/>
      <c r="Q5" s="41"/>
      <c r="R5" s="42"/>
      <c r="S5" s="42"/>
      <c r="T5" s="42"/>
      <c r="U5" s="42"/>
      <c r="V5" s="42"/>
      <c r="W5" s="42"/>
      <c r="X5" s="42"/>
      <c r="Y5" s="42"/>
      <c r="Z5" s="42"/>
    </row>
    <row r="6" spans="1:26" ht="30" x14ac:dyDescent="0.2">
      <c r="A6" s="43"/>
      <c r="B6" s="44">
        <v>63</v>
      </c>
      <c r="C6" s="45"/>
      <c r="D6" s="46" t="s">
        <v>33</v>
      </c>
      <c r="E6" s="47">
        <v>451276</v>
      </c>
      <c r="F6" s="48">
        <v>483859</v>
      </c>
      <c r="G6" s="48">
        <v>534257</v>
      </c>
      <c r="H6" s="40">
        <f t="shared" si="0"/>
        <v>118.38808179473315</v>
      </c>
      <c r="I6" s="40">
        <f t="shared" si="1"/>
        <v>110.41584428521531</v>
      </c>
      <c r="J6" s="30"/>
      <c r="K6" s="30"/>
      <c r="L6" s="30"/>
      <c r="M6" s="30"/>
      <c r="N6" s="30"/>
      <c r="O6" s="30"/>
      <c r="P6" s="30"/>
      <c r="Q6" s="30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">
      <c r="A7" s="43"/>
      <c r="B7" s="379" t="s">
        <v>299</v>
      </c>
      <c r="C7" s="45"/>
      <c r="D7" s="380" t="s">
        <v>300</v>
      </c>
      <c r="E7" s="48">
        <v>4292</v>
      </c>
      <c r="F7" s="48">
        <v>1128</v>
      </c>
      <c r="G7" s="48">
        <f>SUM(G8)</f>
        <v>0</v>
      </c>
      <c r="H7" s="40">
        <f t="shared" si="0"/>
        <v>0</v>
      </c>
      <c r="I7" s="40">
        <f t="shared" si="1"/>
        <v>0</v>
      </c>
      <c r="J7" s="41"/>
      <c r="K7" s="49"/>
      <c r="L7" s="41"/>
      <c r="M7" s="41"/>
      <c r="N7" s="41"/>
      <c r="O7" s="41"/>
      <c r="P7" s="41"/>
      <c r="Q7" s="41"/>
      <c r="R7" s="42"/>
      <c r="S7" s="42"/>
      <c r="T7" s="42"/>
      <c r="U7" s="42"/>
      <c r="V7" s="42"/>
      <c r="W7" s="42"/>
      <c r="X7" s="42"/>
      <c r="Y7" s="42"/>
      <c r="Z7" s="42"/>
    </row>
    <row r="8" spans="1:26" ht="30" x14ac:dyDescent="0.2">
      <c r="A8" s="50"/>
      <c r="B8" s="51" t="s">
        <v>35</v>
      </c>
      <c r="C8" s="50"/>
      <c r="D8" s="52" t="s">
        <v>36</v>
      </c>
      <c r="E8" s="53"/>
      <c r="F8" s="53"/>
      <c r="G8" s="53"/>
      <c r="H8" s="40" t="e">
        <f t="shared" si="0"/>
        <v>#DIV/0!</v>
      </c>
      <c r="I8" s="40" t="e">
        <f t="shared" si="1"/>
        <v>#DIV/0!</v>
      </c>
      <c r="J8" s="30"/>
      <c r="K8" s="54"/>
      <c r="L8" s="41"/>
      <c r="M8" s="30"/>
      <c r="N8" s="30"/>
      <c r="O8" s="30"/>
      <c r="P8" s="30"/>
      <c r="Q8" s="30"/>
      <c r="R8" s="33"/>
      <c r="S8" s="33"/>
      <c r="T8" s="33"/>
      <c r="U8" s="33"/>
      <c r="V8" s="33"/>
      <c r="W8" s="33"/>
      <c r="X8" s="33"/>
      <c r="Y8" s="33"/>
      <c r="Z8" s="33"/>
    </row>
    <row r="9" spans="1:26" ht="30" x14ac:dyDescent="0.2">
      <c r="A9" s="50"/>
      <c r="B9" s="44" t="s">
        <v>37</v>
      </c>
      <c r="C9" s="43"/>
      <c r="D9" s="46" t="s">
        <v>38</v>
      </c>
      <c r="E9" s="47">
        <v>446984</v>
      </c>
      <c r="F9" s="48">
        <v>482731</v>
      </c>
      <c r="G9" s="48">
        <f>SUM(G10)</f>
        <v>533110</v>
      </c>
      <c r="H9" s="40">
        <f t="shared" si="0"/>
        <v>119.26825121257136</v>
      </c>
      <c r="I9" s="40">
        <f t="shared" si="1"/>
        <v>110.43624710242351</v>
      </c>
      <c r="J9" s="30"/>
      <c r="K9" s="54"/>
      <c r="L9" s="41"/>
      <c r="M9" s="30"/>
      <c r="N9" s="30"/>
      <c r="O9" s="30"/>
      <c r="P9" s="30"/>
      <c r="Q9" s="30"/>
      <c r="R9" s="33"/>
      <c r="S9" s="33"/>
      <c r="T9" s="33"/>
      <c r="U9" s="33"/>
      <c r="V9" s="33"/>
      <c r="W9" s="33"/>
      <c r="X9" s="33"/>
      <c r="Y9" s="33"/>
      <c r="Z9" s="33"/>
    </row>
    <row r="10" spans="1:26" ht="30" x14ac:dyDescent="0.2">
      <c r="A10" s="50"/>
      <c r="B10" s="51" t="s">
        <v>39</v>
      </c>
      <c r="C10" s="50"/>
      <c r="D10" s="52" t="s">
        <v>40</v>
      </c>
      <c r="E10" s="55">
        <v>440988</v>
      </c>
      <c r="F10" s="53">
        <v>482731</v>
      </c>
      <c r="G10" s="53">
        <v>533110</v>
      </c>
      <c r="H10" s="40">
        <f t="shared" si="0"/>
        <v>120.88991083657605</v>
      </c>
      <c r="I10" s="40">
        <f t="shared" si="1"/>
        <v>110.43624710242351</v>
      </c>
      <c r="J10" s="41"/>
      <c r="K10" s="49"/>
      <c r="L10" s="42"/>
      <c r="M10" s="41"/>
      <c r="N10" s="41"/>
      <c r="O10" s="41"/>
      <c r="P10" s="41"/>
      <c r="Q10" s="41"/>
      <c r="R10" s="42"/>
      <c r="S10" s="42"/>
      <c r="T10" s="42"/>
      <c r="U10" s="42"/>
      <c r="V10" s="42"/>
      <c r="W10" s="42"/>
      <c r="X10" s="42"/>
      <c r="Y10" s="42"/>
      <c r="Z10" s="42"/>
    </row>
    <row r="11" spans="1:26" s="366" customFormat="1" ht="30" x14ac:dyDescent="0.2">
      <c r="A11" s="50"/>
      <c r="B11" s="369" t="s">
        <v>301</v>
      </c>
      <c r="C11" s="50"/>
      <c r="D11" s="381" t="s">
        <v>302</v>
      </c>
      <c r="E11" s="55">
        <v>5996</v>
      </c>
      <c r="F11" s="55"/>
      <c r="G11" s="55">
        <v>1147</v>
      </c>
      <c r="H11" s="40">
        <f t="shared" si="0"/>
        <v>19.129419613075381</v>
      </c>
      <c r="I11" s="40" t="e">
        <f t="shared" si="1"/>
        <v>#DIV/0!</v>
      </c>
      <c r="J11" s="49"/>
      <c r="K11" s="49"/>
      <c r="L11" s="42"/>
      <c r="M11" s="49"/>
      <c r="N11" s="49"/>
      <c r="O11" s="49"/>
      <c r="P11" s="49"/>
      <c r="Q11" s="49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">
      <c r="A12" s="56"/>
      <c r="B12" s="57"/>
      <c r="C12" s="58">
        <v>52</v>
      </c>
      <c r="D12" s="59" t="s">
        <v>41</v>
      </c>
      <c r="E12" s="60">
        <v>451276</v>
      </c>
      <c r="F12" s="60">
        <v>483859</v>
      </c>
      <c r="G12" s="60">
        <f t="shared" ref="G12" si="2">SUM(G6)</f>
        <v>534257</v>
      </c>
      <c r="H12" s="60">
        <f t="shared" si="0"/>
        <v>118.38808179473315</v>
      </c>
      <c r="I12" s="60">
        <f t="shared" si="1"/>
        <v>110.41584428521531</v>
      </c>
      <c r="J12" s="41"/>
      <c r="K12" s="41"/>
      <c r="L12" s="41"/>
      <c r="M12" s="41"/>
      <c r="N12" s="41"/>
      <c r="O12" s="41"/>
      <c r="P12" s="41"/>
      <c r="Q12" s="41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45" x14ac:dyDescent="0.2">
      <c r="A13" s="43"/>
      <c r="B13" s="61">
        <v>65</v>
      </c>
      <c r="C13" s="62"/>
      <c r="D13" s="63" t="s">
        <v>42</v>
      </c>
      <c r="E13" s="47">
        <v>5660</v>
      </c>
      <c r="F13" s="48">
        <v>500</v>
      </c>
      <c r="G13" s="48">
        <v>1525</v>
      </c>
      <c r="H13" s="40">
        <f t="shared" si="0"/>
        <v>26.943462897526505</v>
      </c>
      <c r="I13" s="40">
        <f t="shared" si="1"/>
        <v>305</v>
      </c>
      <c r="J13" s="30"/>
      <c r="K13" s="30"/>
      <c r="L13" s="30"/>
      <c r="M13" s="30"/>
      <c r="N13" s="30"/>
      <c r="O13" s="30"/>
      <c r="P13" s="30"/>
      <c r="Q13" s="30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">
      <c r="A14" s="43"/>
      <c r="B14" s="61">
        <v>652</v>
      </c>
      <c r="C14" s="62"/>
      <c r="D14" s="63" t="s">
        <v>43</v>
      </c>
      <c r="E14" s="47">
        <v>5660</v>
      </c>
      <c r="F14" s="48">
        <v>500</v>
      </c>
      <c r="G14" s="48">
        <v>1525</v>
      </c>
      <c r="H14" s="40">
        <f t="shared" si="0"/>
        <v>26.943462897526505</v>
      </c>
      <c r="I14" s="40">
        <f t="shared" si="1"/>
        <v>305</v>
      </c>
      <c r="J14" s="30"/>
      <c r="K14" s="30"/>
      <c r="L14" s="30"/>
      <c r="M14" s="30"/>
      <c r="N14" s="30"/>
      <c r="O14" s="30"/>
      <c r="P14" s="30"/>
      <c r="Q14" s="30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">
      <c r="A15" s="50"/>
      <c r="B15" s="64">
        <v>6526</v>
      </c>
      <c r="C15" s="65"/>
      <c r="D15" s="66" t="s">
        <v>44</v>
      </c>
      <c r="E15" s="55">
        <v>5660</v>
      </c>
      <c r="F15" s="48">
        <v>500</v>
      </c>
      <c r="G15" s="53">
        <v>1525</v>
      </c>
      <c r="H15" s="40">
        <f t="shared" si="0"/>
        <v>26.943462897526505</v>
      </c>
      <c r="I15" s="40">
        <f t="shared" si="1"/>
        <v>305</v>
      </c>
      <c r="J15" s="41"/>
      <c r="K15" s="41"/>
      <c r="L15" s="41"/>
      <c r="M15" s="41"/>
      <c r="N15" s="41"/>
      <c r="O15" s="41"/>
      <c r="P15" s="41"/>
      <c r="Q15" s="41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">
      <c r="A16" s="56"/>
      <c r="B16" s="57"/>
      <c r="C16" s="58">
        <v>41</v>
      </c>
      <c r="D16" s="59" t="s">
        <v>45</v>
      </c>
      <c r="E16" s="426">
        <v>5660</v>
      </c>
      <c r="F16" s="427">
        <v>500</v>
      </c>
      <c r="G16" s="60">
        <f>SUM(G13)</f>
        <v>1525</v>
      </c>
      <c r="H16" s="60">
        <f t="shared" si="0"/>
        <v>26.943462897526505</v>
      </c>
      <c r="I16" s="60">
        <f t="shared" si="1"/>
        <v>305</v>
      </c>
      <c r="J16" s="41"/>
      <c r="K16" s="41"/>
      <c r="L16" s="41"/>
      <c r="M16" s="41"/>
      <c r="N16" s="41"/>
      <c r="O16" s="41"/>
      <c r="P16" s="41"/>
      <c r="Q16" s="41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30" x14ac:dyDescent="0.2">
      <c r="A17" s="43"/>
      <c r="B17" s="44">
        <v>66</v>
      </c>
      <c r="C17" s="45"/>
      <c r="D17" s="46" t="s">
        <v>46</v>
      </c>
      <c r="E17" s="39">
        <v>7486</v>
      </c>
      <c r="F17" s="48">
        <v>6059</v>
      </c>
      <c r="G17" s="37">
        <v>12767</v>
      </c>
      <c r="H17" s="40">
        <f t="shared" si="0"/>
        <v>170.5450173657494</v>
      </c>
      <c r="I17" s="40">
        <f t="shared" si="1"/>
        <v>210.71133850470375</v>
      </c>
      <c r="J17" s="30"/>
      <c r="K17" s="30"/>
      <c r="L17" s="30"/>
      <c r="M17" s="30"/>
      <c r="N17" s="30"/>
      <c r="O17" s="30"/>
      <c r="P17" s="30"/>
      <c r="Q17" s="30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30" x14ac:dyDescent="0.2">
      <c r="A18" s="43"/>
      <c r="B18" s="44" t="s">
        <v>47</v>
      </c>
      <c r="C18" s="45"/>
      <c r="D18" s="46" t="s">
        <v>48</v>
      </c>
      <c r="E18" s="37">
        <v>7485.63</v>
      </c>
      <c r="F18" s="37">
        <v>6059</v>
      </c>
      <c r="G18" s="37">
        <v>8951</v>
      </c>
      <c r="H18" s="40">
        <f t="shared" si="0"/>
        <v>119.57577384936204</v>
      </c>
      <c r="I18" s="40">
        <f t="shared" si="1"/>
        <v>147.7306486218848</v>
      </c>
      <c r="J18" s="30"/>
      <c r="K18" s="30"/>
      <c r="L18" s="30"/>
      <c r="M18" s="30"/>
      <c r="N18" s="30"/>
      <c r="O18" s="30"/>
      <c r="P18" s="30"/>
      <c r="Q18" s="30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439" customFormat="1" x14ac:dyDescent="0.2">
      <c r="A19" s="43"/>
      <c r="B19" s="44" t="s">
        <v>342</v>
      </c>
      <c r="C19" s="44"/>
      <c r="D19" s="104" t="s">
        <v>343</v>
      </c>
      <c r="E19" s="44"/>
      <c r="F19" s="44"/>
      <c r="G19" s="44">
        <v>290</v>
      </c>
      <c r="H19" s="51"/>
      <c r="I19" s="40" t="e">
        <f t="shared" ref="I19" si="3">SUM(G19/F19*100)</f>
        <v>#DIV/0!</v>
      </c>
      <c r="J19" s="54"/>
      <c r="K19" s="54"/>
      <c r="L19" s="54"/>
      <c r="M19" s="54"/>
      <c r="N19" s="54"/>
      <c r="O19" s="54"/>
      <c r="P19" s="54"/>
      <c r="Q19" s="54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">
      <c r="A20" s="50"/>
      <c r="B20" s="51" t="s">
        <v>49</v>
      </c>
      <c r="C20" s="67"/>
      <c r="D20" s="52" t="s">
        <v>50</v>
      </c>
      <c r="E20" s="68">
        <v>7486</v>
      </c>
      <c r="F20" s="69"/>
      <c r="G20" s="69"/>
      <c r="H20" s="40">
        <f t="shared" si="0"/>
        <v>0</v>
      </c>
      <c r="I20" s="40" t="e">
        <f t="shared" si="1"/>
        <v>#DIV/0!</v>
      </c>
      <c r="J20" s="41"/>
      <c r="K20" s="41"/>
      <c r="L20" s="41"/>
      <c r="M20" s="41"/>
      <c r="N20" s="41"/>
      <c r="O20" s="41"/>
      <c r="P20" s="41"/>
      <c r="Q20" s="41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">
      <c r="A21" s="56"/>
      <c r="B21" s="57"/>
      <c r="C21" s="58" t="s">
        <v>51</v>
      </c>
      <c r="D21" s="59" t="s">
        <v>52</v>
      </c>
      <c r="E21" s="60">
        <v>7486</v>
      </c>
      <c r="F21" s="60">
        <v>6059</v>
      </c>
      <c r="G21" s="60">
        <v>9241</v>
      </c>
      <c r="H21" s="60">
        <f t="shared" si="0"/>
        <v>123.44376168848517</v>
      </c>
      <c r="I21" s="60">
        <f t="shared" si="1"/>
        <v>152.5169169830005</v>
      </c>
      <c r="J21" s="70"/>
      <c r="K21" s="70"/>
      <c r="L21" s="70"/>
      <c r="M21" s="70"/>
      <c r="N21" s="70"/>
      <c r="O21" s="70"/>
      <c r="P21" s="70"/>
      <c r="Q21" s="70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45" x14ac:dyDescent="0.2">
      <c r="A22" s="72"/>
      <c r="B22" s="73">
        <v>663</v>
      </c>
      <c r="C22" s="74"/>
      <c r="D22" s="75" t="s">
        <v>53</v>
      </c>
      <c r="E22" s="76">
        <v>292</v>
      </c>
      <c r="F22" s="77">
        <v>2822</v>
      </c>
      <c r="G22" s="77">
        <v>3815</v>
      </c>
      <c r="H22" s="40">
        <f t="shared" si="0"/>
        <v>1306.5068493150684</v>
      </c>
      <c r="I22" s="40">
        <f t="shared" si="1"/>
        <v>135.18781006378455</v>
      </c>
      <c r="J22" s="30"/>
      <c r="K22" s="30"/>
      <c r="L22" s="30"/>
      <c r="M22" s="30"/>
      <c r="N22" s="30"/>
      <c r="O22" s="30"/>
      <c r="P22" s="30"/>
      <c r="Q22" s="30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5.75" customHeight="1" x14ac:dyDescent="0.2">
      <c r="A23" s="79"/>
      <c r="B23" s="51">
        <v>6631</v>
      </c>
      <c r="C23" s="80"/>
      <c r="D23" s="81" t="s">
        <v>54</v>
      </c>
      <c r="E23" s="82">
        <v>292</v>
      </c>
      <c r="F23" s="83">
        <v>2822</v>
      </c>
      <c r="G23" s="83">
        <v>3815</v>
      </c>
      <c r="H23" s="40">
        <f t="shared" si="0"/>
        <v>1306.5068493150684</v>
      </c>
      <c r="I23" s="40">
        <f t="shared" si="1"/>
        <v>135.18781006378455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30.75" customHeight="1" x14ac:dyDescent="0.2">
      <c r="A24" s="56"/>
      <c r="B24" s="57"/>
      <c r="C24" s="58" t="s">
        <v>55</v>
      </c>
      <c r="D24" s="59" t="s">
        <v>56</v>
      </c>
      <c r="E24" s="60">
        <v>292</v>
      </c>
      <c r="F24" s="60">
        <v>2822</v>
      </c>
      <c r="G24" s="60">
        <v>3815</v>
      </c>
      <c r="H24" s="60">
        <f t="shared" si="0"/>
        <v>1306.5068493150684</v>
      </c>
      <c r="I24" s="60">
        <f t="shared" si="1"/>
        <v>135.18781006378455</v>
      </c>
      <c r="J24" s="41"/>
      <c r="K24" s="41"/>
      <c r="L24" s="41"/>
      <c r="M24" s="41"/>
      <c r="N24" s="41"/>
      <c r="O24" s="41"/>
      <c r="P24" s="41"/>
      <c r="Q24" s="41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27" customHeight="1" x14ac:dyDescent="0.2">
      <c r="A25" s="43"/>
      <c r="B25" s="44">
        <v>67</v>
      </c>
      <c r="C25" s="45"/>
      <c r="D25" s="46" t="s">
        <v>57</v>
      </c>
      <c r="E25" s="47">
        <v>106066</v>
      </c>
      <c r="F25" s="48">
        <v>58594</v>
      </c>
      <c r="G25" s="48">
        <v>137967</v>
      </c>
      <c r="H25" s="40">
        <f t="shared" si="0"/>
        <v>130.07655610657517</v>
      </c>
      <c r="I25" s="40">
        <f t="shared" si="1"/>
        <v>235.46267535925179</v>
      </c>
      <c r="J25" s="30"/>
      <c r="K25" s="30"/>
      <c r="L25" s="30"/>
      <c r="M25" s="30"/>
      <c r="N25" s="30"/>
      <c r="O25" s="30"/>
      <c r="P25" s="30"/>
      <c r="Q25" s="30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42" customHeight="1" x14ac:dyDescent="0.2">
      <c r="A26" s="43"/>
      <c r="B26" s="44" t="s">
        <v>58</v>
      </c>
      <c r="C26" s="45"/>
      <c r="D26" s="46" t="s">
        <v>59</v>
      </c>
      <c r="E26" s="47">
        <v>100703</v>
      </c>
      <c r="F26" s="48">
        <v>56194</v>
      </c>
      <c r="G26" s="48">
        <v>137967</v>
      </c>
      <c r="H26" s="40">
        <f t="shared" si="0"/>
        <v>137.00386284420523</v>
      </c>
      <c r="I26" s="40">
        <f t="shared" si="1"/>
        <v>245.51909456525607</v>
      </c>
      <c r="J26" s="41"/>
      <c r="K26" s="41"/>
      <c r="L26" s="41"/>
      <c r="M26" s="41"/>
      <c r="N26" s="41"/>
      <c r="O26" s="41"/>
      <c r="P26" s="41"/>
      <c r="Q26" s="41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33.75" customHeight="1" x14ac:dyDescent="0.2">
      <c r="A27" s="50"/>
      <c r="B27" s="51" t="s">
        <v>60</v>
      </c>
      <c r="C27" s="67"/>
      <c r="D27" s="52" t="s">
        <v>61</v>
      </c>
      <c r="E27" s="55">
        <v>100703</v>
      </c>
      <c r="F27" s="53">
        <v>56194</v>
      </c>
      <c r="G27" s="53">
        <v>114450</v>
      </c>
      <c r="H27" s="40">
        <f t="shared" si="0"/>
        <v>113.65103323634847</v>
      </c>
      <c r="I27" s="40">
        <f t="shared" si="1"/>
        <v>203.6694309000961</v>
      </c>
      <c r="J27" s="30"/>
      <c r="K27" s="30"/>
      <c r="L27" s="30"/>
      <c r="M27" s="30"/>
      <c r="N27" s="30"/>
      <c r="O27" s="30"/>
      <c r="P27" s="30"/>
      <c r="Q27" s="30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547" customFormat="1" ht="33.75" customHeight="1" x14ac:dyDescent="0.2">
      <c r="A28" s="50"/>
      <c r="B28" s="51" t="s">
        <v>60</v>
      </c>
      <c r="C28" s="67"/>
      <c r="D28" s="52" t="s">
        <v>357</v>
      </c>
      <c r="E28" s="55"/>
      <c r="F28" s="55"/>
      <c r="G28" s="55">
        <v>3616</v>
      </c>
      <c r="H28" s="40"/>
      <c r="I28" s="40"/>
      <c r="J28" s="54"/>
      <c r="K28" s="54"/>
      <c r="L28" s="54"/>
      <c r="M28" s="54"/>
      <c r="N28" s="54"/>
      <c r="O28" s="54"/>
      <c r="P28" s="54"/>
      <c r="Q28" s="54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547" customFormat="1" ht="33.75" customHeight="1" x14ac:dyDescent="0.2">
      <c r="A29" s="50"/>
      <c r="B29" s="51" t="s">
        <v>60</v>
      </c>
      <c r="C29" s="67"/>
      <c r="D29" s="52" t="s">
        <v>356</v>
      </c>
      <c r="E29" s="55"/>
      <c r="F29" s="55"/>
      <c r="G29" s="55">
        <v>19901</v>
      </c>
      <c r="H29" s="40"/>
      <c r="I29" s="40"/>
      <c r="J29" s="54"/>
      <c r="K29" s="54"/>
      <c r="L29" s="54"/>
      <c r="M29" s="54"/>
      <c r="N29" s="54"/>
      <c r="O29" s="54"/>
      <c r="P29" s="54"/>
      <c r="Q29" s="54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42" customHeight="1" x14ac:dyDescent="0.2">
      <c r="A30" s="50"/>
      <c r="B30" s="51" t="s">
        <v>62</v>
      </c>
      <c r="C30" s="67"/>
      <c r="D30" s="52" t="s">
        <v>63</v>
      </c>
      <c r="E30" s="53">
        <v>5363</v>
      </c>
      <c r="F30" s="53"/>
      <c r="G30" s="53"/>
      <c r="H30" s="40">
        <f t="shared" si="0"/>
        <v>0</v>
      </c>
      <c r="I30" s="40" t="e">
        <f t="shared" si="1"/>
        <v>#DIV/0!</v>
      </c>
      <c r="J30" s="41"/>
      <c r="K30" s="41"/>
      <c r="L30" s="41"/>
      <c r="M30" s="41"/>
      <c r="N30" s="41"/>
      <c r="O30" s="41"/>
      <c r="P30" s="41"/>
      <c r="Q30" s="41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 x14ac:dyDescent="0.2">
      <c r="A31" s="56"/>
      <c r="B31" s="56"/>
      <c r="C31" s="58" t="s">
        <v>64</v>
      </c>
      <c r="D31" s="59" t="s">
        <v>65</v>
      </c>
      <c r="E31" s="60">
        <f>SUM(E25)</f>
        <v>106066</v>
      </c>
      <c r="F31" s="60">
        <v>58594</v>
      </c>
      <c r="G31" s="60">
        <f>SUM(G25)</f>
        <v>137967</v>
      </c>
      <c r="H31" s="60">
        <f t="shared" si="0"/>
        <v>130.07655610657517</v>
      </c>
      <c r="I31" s="60">
        <f t="shared" si="1"/>
        <v>235.46267535925179</v>
      </c>
      <c r="J31" s="30"/>
      <c r="K31" s="30"/>
      <c r="L31" s="30"/>
      <c r="M31" s="30"/>
      <c r="N31" s="30"/>
      <c r="O31" s="30"/>
      <c r="P31" s="30"/>
      <c r="Q31" s="30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">
      <c r="A32" s="578" t="s">
        <v>66</v>
      </c>
      <c r="B32" s="554"/>
      <c r="C32" s="554"/>
      <c r="D32" s="555"/>
      <c r="E32" s="84">
        <v>570780</v>
      </c>
      <c r="F32" s="85">
        <v>549434</v>
      </c>
      <c r="G32" s="85">
        <v>686805</v>
      </c>
      <c r="H32" s="40">
        <f t="shared" si="0"/>
        <v>120.32744665194997</v>
      </c>
      <c r="I32" s="40">
        <f t="shared" si="1"/>
        <v>125.00227506852507</v>
      </c>
      <c r="J32" s="30"/>
      <c r="K32" s="30"/>
      <c r="L32" s="30"/>
      <c r="M32" s="30"/>
      <c r="N32" s="30"/>
      <c r="O32" s="30"/>
      <c r="P32" s="30"/>
      <c r="Q32" s="30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">
      <c r="A33" s="86"/>
      <c r="B33" s="86"/>
      <c r="C33" s="86"/>
      <c r="D33" s="86"/>
      <c r="E33" s="87"/>
      <c r="F33" s="87"/>
      <c r="G33" s="87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">
      <c r="A34" s="579" t="s">
        <v>67</v>
      </c>
      <c r="B34" s="550"/>
      <c r="C34" s="550"/>
      <c r="D34" s="550"/>
      <c r="E34" s="550"/>
      <c r="F34" s="550"/>
      <c r="G34" s="550"/>
      <c r="H34" s="550"/>
      <c r="I34" s="551"/>
      <c r="J34" s="30"/>
      <c r="K34" s="30"/>
      <c r="L34" s="30"/>
      <c r="M34" s="30"/>
      <c r="N34" s="30"/>
      <c r="O34" s="30"/>
      <c r="P34" s="30"/>
      <c r="Q34" s="30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51" customHeight="1" x14ac:dyDescent="0.2">
      <c r="A35" s="31" t="s">
        <v>25</v>
      </c>
      <c r="B35" s="31" t="s">
        <v>26</v>
      </c>
      <c r="C35" s="31" t="s">
        <v>27</v>
      </c>
      <c r="D35" s="88" t="s">
        <v>28</v>
      </c>
      <c r="E35" s="89" t="s">
        <v>5</v>
      </c>
      <c r="F35" s="89" t="s">
        <v>6</v>
      </c>
      <c r="G35" s="89" t="s">
        <v>7</v>
      </c>
      <c r="H35" s="31" t="s">
        <v>29</v>
      </c>
      <c r="I35" s="31" t="s">
        <v>29</v>
      </c>
      <c r="J35" s="30"/>
      <c r="K35" s="30"/>
      <c r="L35" s="30"/>
      <c r="M35" s="30"/>
      <c r="N35" s="30"/>
      <c r="O35" s="30"/>
      <c r="P35" s="30"/>
      <c r="Q35" s="30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">
      <c r="A36" s="566">
        <v>1</v>
      </c>
      <c r="B36" s="554"/>
      <c r="C36" s="554"/>
      <c r="D36" s="555"/>
      <c r="E36" s="34">
        <v>2</v>
      </c>
      <c r="F36" s="35">
        <v>3</v>
      </c>
      <c r="G36" s="35">
        <v>4</v>
      </c>
      <c r="H36" s="34" t="s">
        <v>30</v>
      </c>
      <c r="I36" s="36" t="s">
        <v>31</v>
      </c>
      <c r="J36" s="30"/>
      <c r="K36" s="30"/>
      <c r="L36" s="30"/>
      <c r="M36" s="30"/>
      <c r="N36" s="30"/>
      <c r="O36" s="30"/>
      <c r="P36" s="30"/>
      <c r="Q36" s="30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">
      <c r="A37" s="32">
        <v>9</v>
      </c>
      <c r="B37" s="32"/>
      <c r="C37" s="32"/>
      <c r="D37" s="38" t="s">
        <v>68</v>
      </c>
      <c r="E37" s="37">
        <f t="shared" ref="E37" si="4">SUM(E38)</f>
        <v>9926</v>
      </c>
      <c r="F37" s="37">
        <v>1990</v>
      </c>
      <c r="G37" s="37">
        <v>2561.87</v>
      </c>
      <c r="H37" s="40">
        <f t="shared" ref="H37:H43" si="5">SUM(G37/E37*100)</f>
        <v>25.809691718718515</v>
      </c>
      <c r="I37" s="40">
        <f t="shared" ref="I37:I43" si="6">SUM(G37/F37*100)</f>
        <v>128.73718592964823</v>
      </c>
      <c r="J37" s="30"/>
      <c r="K37" s="30"/>
      <c r="L37" s="30"/>
      <c r="M37" s="30"/>
      <c r="N37" s="30"/>
      <c r="O37" s="30"/>
      <c r="P37" s="30"/>
      <c r="Q37" s="30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">
      <c r="A38" s="32"/>
      <c r="B38" s="45">
        <v>92</v>
      </c>
      <c r="C38" s="32"/>
      <c r="D38" s="38" t="s">
        <v>69</v>
      </c>
      <c r="E38" s="37">
        <v>9926</v>
      </c>
      <c r="F38" s="37">
        <v>1990</v>
      </c>
      <c r="G38" s="39">
        <v>2562</v>
      </c>
      <c r="H38" s="40">
        <f t="shared" si="5"/>
        <v>25.811001410437235</v>
      </c>
      <c r="I38" s="40">
        <f t="shared" si="6"/>
        <v>128.74371859296483</v>
      </c>
      <c r="J38" s="30"/>
      <c r="K38" s="30"/>
      <c r="L38" s="30"/>
      <c r="M38" s="30"/>
      <c r="N38" s="30"/>
      <c r="O38" s="30"/>
      <c r="P38" s="30"/>
      <c r="Q38" s="30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">
      <c r="A39" s="32"/>
      <c r="B39" s="45">
        <v>922</v>
      </c>
      <c r="C39" s="32"/>
      <c r="D39" s="90" t="s">
        <v>70</v>
      </c>
      <c r="E39" s="37">
        <f t="shared" ref="E39" si="7">SUM(E40)</f>
        <v>9926</v>
      </c>
      <c r="F39" s="37">
        <v>1990</v>
      </c>
      <c r="G39" s="39"/>
      <c r="H39" s="40">
        <f t="shared" si="5"/>
        <v>0</v>
      </c>
      <c r="I39" s="40">
        <f t="shared" si="6"/>
        <v>0</v>
      </c>
      <c r="J39" s="30"/>
      <c r="K39" s="30"/>
      <c r="L39" s="30"/>
      <c r="M39" s="30"/>
      <c r="N39" s="30"/>
      <c r="O39" s="30"/>
      <c r="P39" s="30"/>
      <c r="Q39" s="30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">
      <c r="A40" s="91"/>
      <c r="B40" s="67">
        <v>9221</v>
      </c>
      <c r="C40" s="91"/>
      <c r="D40" s="92" t="s">
        <v>365</v>
      </c>
      <c r="E40" s="69">
        <v>9926</v>
      </c>
      <c r="F40" s="69">
        <v>1990</v>
      </c>
      <c r="G40" s="39">
        <v>2562</v>
      </c>
      <c r="H40" s="93">
        <f t="shared" si="5"/>
        <v>25.811001410437235</v>
      </c>
      <c r="I40" s="93">
        <f t="shared" si="6"/>
        <v>128.74371859296483</v>
      </c>
      <c r="J40" s="30"/>
      <c r="K40" s="30"/>
      <c r="L40" s="30"/>
      <c r="M40" s="30"/>
      <c r="N40" s="30"/>
      <c r="O40" s="30"/>
      <c r="P40" s="30"/>
      <c r="Q40" s="30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">
      <c r="A41" s="94"/>
      <c r="B41" s="95"/>
      <c r="C41" s="94" t="s">
        <v>71</v>
      </c>
      <c r="D41" s="96" t="s">
        <v>72</v>
      </c>
      <c r="E41" s="97">
        <v>0</v>
      </c>
      <c r="F41" s="97">
        <v>0</v>
      </c>
      <c r="G41" s="97">
        <v>0</v>
      </c>
      <c r="H41" s="98" t="e">
        <f t="shared" si="5"/>
        <v>#DIV/0!</v>
      </c>
      <c r="I41" s="98" t="e">
        <f t="shared" si="6"/>
        <v>#DIV/0!</v>
      </c>
      <c r="J41" s="30"/>
      <c r="K41" s="30"/>
      <c r="L41" s="30"/>
      <c r="M41" s="30"/>
      <c r="N41" s="30"/>
      <c r="O41" s="30"/>
      <c r="P41" s="30"/>
      <c r="Q41" s="30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">
      <c r="A42" s="94"/>
      <c r="B42" s="95"/>
      <c r="C42" s="94" t="s">
        <v>73</v>
      </c>
      <c r="D42" s="96" t="s">
        <v>74</v>
      </c>
      <c r="E42" s="97">
        <v>0</v>
      </c>
      <c r="F42" s="97">
        <v>0</v>
      </c>
      <c r="G42" s="97" t="e">
        <f>SUM(POSEBNI_DIO_!#REF!)</f>
        <v>#REF!</v>
      </c>
      <c r="H42" s="98" t="e">
        <f t="shared" si="5"/>
        <v>#REF!</v>
      </c>
      <c r="I42" s="98" t="e">
        <f t="shared" si="6"/>
        <v>#REF!</v>
      </c>
      <c r="J42" s="30"/>
      <c r="K42" s="30"/>
      <c r="L42" s="30"/>
      <c r="M42" s="30"/>
      <c r="N42" s="30"/>
      <c r="O42" s="30"/>
      <c r="P42" s="30"/>
      <c r="Q42" s="30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">
      <c r="A43" s="94"/>
      <c r="B43" s="95"/>
      <c r="C43" s="94" t="s">
        <v>75</v>
      </c>
      <c r="D43" s="96" t="s">
        <v>76</v>
      </c>
      <c r="E43" s="97">
        <v>0</v>
      </c>
      <c r="F43" s="97">
        <v>0</v>
      </c>
      <c r="G43" s="97">
        <v>0</v>
      </c>
      <c r="H43" s="98" t="e">
        <f t="shared" si="5"/>
        <v>#DIV/0!</v>
      </c>
      <c r="I43" s="98" t="e">
        <f t="shared" si="6"/>
        <v>#DIV/0!</v>
      </c>
      <c r="J43" s="30"/>
      <c r="K43" s="30"/>
      <c r="L43" s="30"/>
      <c r="M43" s="30"/>
      <c r="N43" s="30"/>
      <c r="O43" s="30"/>
      <c r="P43" s="30"/>
      <c r="Q43" s="30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">
      <c r="A44" s="86"/>
      <c r="B44" s="86"/>
      <c r="C44" s="86"/>
      <c r="D44" s="86"/>
      <c r="E44" s="87"/>
      <c r="F44" s="87"/>
      <c r="G44" s="87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">
      <c r="A45" s="71"/>
      <c r="B45" s="86"/>
      <c r="C45" s="86"/>
      <c r="D45" s="86"/>
      <c r="E45" s="86"/>
      <c r="F45" s="86"/>
      <c r="G45" s="86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">
      <c r="A46" s="580" t="s">
        <v>77</v>
      </c>
      <c r="B46" s="550"/>
      <c r="C46" s="550"/>
      <c r="D46" s="550"/>
      <c r="E46" s="550"/>
      <c r="F46" s="550"/>
      <c r="G46" s="550"/>
      <c r="H46" s="550"/>
      <c r="I46" s="551"/>
      <c r="J46" s="41"/>
      <c r="K46" s="41"/>
      <c r="L46" s="41"/>
      <c r="M46" s="41"/>
      <c r="N46" s="41"/>
      <c r="O46" s="41"/>
      <c r="P46" s="41"/>
      <c r="Q46" s="41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60.75" customHeight="1" x14ac:dyDescent="0.2">
      <c r="A47" s="31" t="s">
        <v>25</v>
      </c>
      <c r="B47" s="31" t="s">
        <v>26</v>
      </c>
      <c r="C47" s="31" t="s">
        <v>27</v>
      </c>
      <c r="D47" s="32" t="s">
        <v>28</v>
      </c>
      <c r="E47" s="99" t="s">
        <v>5</v>
      </c>
      <c r="F47" s="99" t="s">
        <v>6</v>
      </c>
      <c r="G47" s="99" t="s">
        <v>7</v>
      </c>
      <c r="H47" s="31" t="s">
        <v>29</v>
      </c>
      <c r="I47" s="31" t="s">
        <v>29</v>
      </c>
      <c r="J47" s="30"/>
      <c r="K47" s="30"/>
      <c r="L47" s="30"/>
      <c r="M47" s="30"/>
      <c r="N47" s="30"/>
      <c r="O47" s="30"/>
      <c r="P47" s="30"/>
      <c r="Q47" s="30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">
      <c r="A48" s="566">
        <v>1</v>
      </c>
      <c r="B48" s="554"/>
      <c r="C48" s="554"/>
      <c r="D48" s="555"/>
      <c r="E48" s="34">
        <v>2</v>
      </c>
      <c r="F48" s="35">
        <v>3</v>
      </c>
      <c r="G48" s="35">
        <v>4</v>
      </c>
      <c r="H48" s="34" t="s">
        <v>30</v>
      </c>
      <c r="I48" s="36" t="s">
        <v>31</v>
      </c>
      <c r="J48" s="30"/>
      <c r="K48" s="30"/>
      <c r="L48" s="30"/>
      <c r="M48" s="30"/>
      <c r="N48" s="30"/>
      <c r="O48" s="30"/>
      <c r="P48" s="30"/>
      <c r="Q48" s="30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">
      <c r="A49" s="451">
        <v>3</v>
      </c>
      <c r="B49" s="451"/>
      <c r="C49" s="452"/>
      <c r="D49" s="453" t="s">
        <v>78</v>
      </c>
      <c r="E49" s="454">
        <v>511182</v>
      </c>
      <c r="F49" s="454">
        <v>543283</v>
      </c>
      <c r="G49" s="454">
        <v>601685</v>
      </c>
      <c r="H49" s="455">
        <f t="shared" ref="H49:H116" si="8">SUM(G49/E49*100)</f>
        <v>117.70465313723879</v>
      </c>
      <c r="I49" s="456">
        <f t="shared" ref="I49:I116" si="9">SUM(G49/F49*100)</f>
        <v>110.74983019899389</v>
      </c>
      <c r="J49" s="30"/>
      <c r="K49" s="30"/>
      <c r="L49" s="30"/>
      <c r="M49" s="30"/>
      <c r="N49" s="30"/>
      <c r="O49" s="30"/>
      <c r="P49" s="30"/>
      <c r="Q49" s="30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">
      <c r="A50" s="457"/>
      <c r="B50" s="458">
        <v>31</v>
      </c>
      <c r="C50" s="457"/>
      <c r="D50" s="459" t="s">
        <v>79</v>
      </c>
      <c r="E50" s="456">
        <v>427719</v>
      </c>
      <c r="F50" s="456">
        <v>458083</v>
      </c>
      <c r="G50" s="456">
        <v>492335</v>
      </c>
      <c r="H50" s="456">
        <f t="shared" si="8"/>
        <v>115.10711471784046</v>
      </c>
      <c r="I50" s="456">
        <f t="shared" si="9"/>
        <v>107.47724757303807</v>
      </c>
      <c r="J50" s="30"/>
      <c r="K50" s="30"/>
      <c r="L50" s="30"/>
      <c r="M50" s="30"/>
      <c r="N50" s="30"/>
      <c r="O50" s="30"/>
      <c r="P50" s="30"/>
      <c r="Q50" s="30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">
      <c r="A51" s="460"/>
      <c r="B51" s="461">
        <v>311</v>
      </c>
      <c r="C51" s="462"/>
      <c r="D51" s="460" t="s">
        <v>80</v>
      </c>
      <c r="E51" s="463">
        <v>350420</v>
      </c>
      <c r="F51" s="463">
        <v>384932</v>
      </c>
      <c r="G51" s="463">
        <v>403688</v>
      </c>
      <c r="H51" s="455">
        <f t="shared" si="8"/>
        <v>115.20118714685235</v>
      </c>
      <c r="I51" s="456">
        <f t="shared" si="9"/>
        <v>104.87254891773092</v>
      </c>
      <c r="J51" s="41"/>
      <c r="K51" s="41"/>
      <c r="L51" s="41"/>
      <c r="M51" s="41"/>
      <c r="N51" s="41"/>
      <c r="O51" s="41"/>
      <c r="P51" s="41"/>
      <c r="Q51" s="41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8" customHeight="1" x14ac:dyDescent="0.2">
      <c r="A52" s="462"/>
      <c r="B52" s="464">
        <v>3111</v>
      </c>
      <c r="C52" s="462"/>
      <c r="D52" s="462" t="s">
        <v>81</v>
      </c>
      <c r="E52" s="455">
        <v>350420</v>
      </c>
      <c r="F52" s="455">
        <v>384932</v>
      </c>
      <c r="G52" s="455">
        <v>403688</v>
      </c>
      <c r="H52" s="463">
        <f t="shared" si="8"/>
        <v>115.20118714685235</v>
      </c>
      <c r="I52" s="456">
        <f t="shared" si="9"/>
        <v>104.87254891773092</v>
      </c>
      <c r="J52" s="100"/>
      <c r="K52" s="100"/>
      <c r="L52" s="100"/>
      <c r="M52" s="100"/>
      <c r="N52" s="100"/>
      <c r="O52" s="100"/>
      <c r="P52" s="100"/>
      <c r="Q52" s="100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s="401" customFormat="1" ht="18" customHeight="1" x14ac:dyDescent="0.2">
      <c r="A53" s="462"/>
      <c r="B53" s="464" t="s">
        <v>344</v>
      </c>
      <c r="C53" s="462"/>
      <c r="D53" s="462" t="s">
        <v>310</v>
      </c>
      <c r="E53" s="455">
        <v>19291</v>
      </c>
      <c r="F53" s="455">
        <v>14514</v>
      </c>
      <c r="G53" s="455">
        <v>21611</v>
      </c>
      <c r="H53" s="463">
        <f t="shared" si="8"/>
        <v>112.0263335234047</v>
      </c>
      <c r="I53" s="456">
        <f t="shared" si="9"/>
        <v>148.89761609480502</v>
      </c>
      <c r="J53" s="100"/>
      <c r="K53" s="100"/>
      <c r="L53" s="100"/>
      <c r="M53" s="100"/>
      <c r="N53" s="100"/>
      <c r="O53" s="100"/>
      <c r="P53" s="100"/>
      <c r="Q53" s="100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5.75" customHeight="1" x14ac:dyDescent="0.2">
      <c r="A54" s="460"/>
      <c r="B54" s="465">
        <v>313</v>
      </c>
      <c r="C54" s="460"/>
      <c r="D54" s="460" t="s">
        <v>82</v>
      </c>
      <c r="E54" s="466">
        <v>58008</v>
      </c>
      <c r="F54" s="466">
        <v>58637</v>
      </c>
      <c r="G54" s="466">
        <v>67036</v>
      </c>
      <c r="H54" s="463">
        <f t="shared" si="8"/>
        <v>115.56337056957662</v>
      </c>
      <c r="I54" s="456">
        <f t="shared" si="9"/>
        <v>114.32372051776183</v>
      </c>
      <c r="J54" s="100"/>
      <c r="K54" s="100"/>
      <c r="L54" s="100"/>
      <c r="M54" s="100"/>
      <c r="N54" s="100"/>
      <c r="O54" s="100"/>
      <c r="P54" s="100"/>
      <c r="Q54" s="100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5.75" customHeight="1" x14ac:dyDescent="0.2">
      <c r="A55" s="462"/>
      <c r="B55" s="467">
        <v>3132</v>
      </c>
      <c r="C55" s="462"/>
      <c r="D55" s="462" t="s">
        <v>83</v>
      </c>
      <c r="E55" s="468">
        <v>57926</v>
      </c>
      <c r="F55" s="468">
        <v>58637</v>
      </c>
      <c r="G55" s="468">
        <v>66986</v>
      </c>
      <c r="H55" s="463">
        <f t="shared" si="8"/>
        <v>115.64064496081208</v>
      </c>
      <c r="I55" s="456">
        <f t="shared" si="9"/>
        <v>114.23845012534748</v>
      </c>
      <c r="J55" s="30"/>
      <c r="K55" s="30"/>
      <c r="L55" s="30"/>
      <c r="M55" s="30"/>
      <c r="N55" s="30"/>
      <c r="O55" s="30"/>
      <c r="P55" s="30"/>
      <c r="Q55" s="30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2.5" customHeight="1" x14ac:dyDescent="0.2">
      <c r="A56" s="462"/>
      <c r="B56" s="467">
        <v>3133</v>
      </c>
      <c r="C56" s="462"/>
      <c r="D56" s="469" t="s">
        <v>84</v>
      </c>
      <c r="E56" s="468">
        <v>82</v>
      </c>
      <c r="F56" s="468"/>
      <c r="G56" s="468">
        <v>50</v>
      </c>
      <c r="H56" s="463">
        <f t="shared" si="8"/>
        <v>60.975609756097562</v>
      </c>
      <c r="I56" s="456" t="e">
        <f t="shared" si="9"/>
        <v>#DIV/0!</v>
      </c>
      <c r="J56" s="41"/>
      <c r="K56" s="41"/>
      <c r="L56" s="41"/>
      <c r="M56" s="41"/>
      <c r="N56" s="41"/>
      <c r="O56" s="41"/>
      <c r="P56" s="41"/>
      <c r="Q56" s="41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x14ac:dyDescent="0.2">
      <c r="A57" s="457"/>
      <c r="B57" s="458">
        <v>32</v>
      </c>
      <c r="C57" s="457"/>
      <c r="D57" s="459" t="s">
        <v>85</v>
      </c>
      <c r="E57" s="456">
        <v>75279</v>
      </c>
      <c r="F57" s="456">
        <v>83737</v>
      </c>
      <c r="G57" s="456">
        <v>100316</v>
      </c>
      <c r="H57" s="456">
        <f t="shared" si="8"/>
        <v>133.25894339722896</v>
      </c>
      <c r="I57" s="456">
        <f t="shared" si="9"/>
        <v>119.79889415670493</v>
      </c>
      <c r="J57" s="30"/>
      <c r="K57" s="30"/>
      <c r="L57" s="30"/>
      <c r="M57" s="30"/>
      <c r="N57" s="30"/>
      <c r="O57" s="30"/>
      <c r="P57" s="30"/>
      <c r="Q57" s="30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">
      <c r="A58" s="460"/>
      <c r="B58" s="461">
        <v>321</v>
      </c>
      <c r="C58" s="460"/>
      <c r="D58" s="460" t="s">
        <v>86</v>
      </c>
      <c r="E58" s="463">
        <v>20287</v>
      </c>
      <c r="F58" s="463">
        <v>21065</v>
      </c>
      <c r="G58" s="463">
        <v>26766</v>
      </c>
      <c r="H58" s="463">
        <f t="shared" si="8"/>
        <v>131.93670823680191</v>
      </c>
      <c r="I58" s="456">
        <f t="shared" si="9"/>
        <v>127.06384998813198</v>
      </c>
      <c r="J58" s="30"/>
      <c r="K58" s="30"/>
      <c r="L58" s="30"/>
      <c r="M58" s="30"/>
      <c r="N58" s="30"/>
      <c r="O58" s="30"/>
      <c r="P58" s="30"/>
      <c r="Q58" s="30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">
      <c r="A59" s="462"/>
      <c r="B59" s="464" t="s">
        <v>87</v>
      </c>
      <c r="C59" s="462"/>
      <c r="D59" s="462" t="s">
        <v>88</v>
      </c>
      <c r="E59" s="455">
        <v>1695</v>
      </c>
      <c r="F59" s="455">
        <v>1528</v>
      </c>
      <c r="G59" s="455">
        <v>2163</v>
      </c>
      <c r="H59" s="455">
        <f t="shared" si="8"/>
        <v>127.61061946902655</v>
      </c>
      <c r="I59" s="456">
        <f t="shared" si="9"/>
        <v>141.55759162303664</v>
      </c>
      <c r="J59" s="102"/>
      <c r="K59" s="102"/>
      <c r="L59" s="102"/>
      <c r="M59" s="102"/>
      <c r="N59" s="102"/>
      <c r="O59" s="102"/>
      <c r="P59" s="102"/>
      <c r="Q59" s="102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25.5" customHeight="1" x14ac:dyDescent="0.2">
      <c r="A60" s="462"/>
      <c r="B60" s="464" t="s">
        <v>89</v>
      </c>
      <c r="C60" s="462"/>
      <c r="D60" s="469" t="s">
        <v>90</v>
      </c>
      <c r="E60" s="455">
        <v>18270</v>
      </c>
      <c r="F60" s="455">
        <v>19404</v>
      </c>
      <c r="G60" s="455">
        <v>24175</v>
      </c>
      <c r="H60" s="455">
        <f t="shared" si="8"/>
        <v>132.32074438970992</v>
      </c>
      <c r="I60" s="456">
        <f t="shared" si="9"/>
        <v>124.58771387342816</v>
      </c>
      <c r="J60" s="30"/>
      <c r="K60" s="30"/>
      <c r="L60" s="30"/>
      <c r="M60" s="30"/>
      <c r="N60" s="30"/>
      <c r="O60" s="30"/>
      <c r="P60" s="30"/>
      <c r="Q60" s="30"/>
      <c r="R60" s="33"/>
      <c r="S60" s="33"/>
      <c r="T60" s="33"/>
      <c r="U60" s="33"/>
      <c r="V60" s="33"/>
      <c r="W60" s="33"/>
      <c r="X60" s="33"/>
      <c r="Y60" s="33"/>
      <c r="Z60" s="33"/>
    </row>
    <row r="61" spans="1:26" s="401" customFormat="1" ht="25.5" customHeight="1" x14ac:dyDescent="0.2">
      <c r="A61" s="462"/>
      <c r="B61" s="464" t="s">
        <v>295</v>
      </c>
      <c r="C61" s="462"/>
      <c r="D61" s="469" t="s">
        <v>232</v>
      </c>
      <c r="E61" s="455">
        <v>322</v>
      </c>
      <c r="F61" s="455">
        <v>133</v>
      </c>
      <c r="G61" s="455">
        <v>359</v>
      </c>
      <c r="H61" s="455">
        <f t="shared" si="8"/>
        <v>111.49068322981365</v>
      </c>
      <c r="I61" s="456">
        <f t="shared" si="9"/>
        <v>269.9248120300752</v>
      </c>
      <c r="J61" s="54"/>
      <c r="K61" s="54"/>
      <c r="L61" s="54"/>
      <c r="M61" s="54"/>
      <c r="N61" s="54"/>
      <c r="O61" s="54"/>
      <c r="P61" s="54"/>
      <c r="Q61" s="54"/>
      <c r="R61" s="33"/>
      <c r="S61" s="33"/>
      <c r="T61" s="33"/>
      <c r="U61" s="33"/>
      <c r="V61" s="33"/>
      <c r="W61" s="33"/>
      <c r="X61" s="33"/>
      <c r="Y61" s="33"/>
      <c r="Z61" s="33"/>
    </row>
    <row r="62" spans="1:26" s="401" customFormat="1" ht="15.75" customHeight="1" x14ac:dyDescent="0.2">
      <c r="A62" s="460"/>
      <c r="B62" s="470">
        <v>322</v>
      </c>
      <c r="C62" s="465"/>
      <c r="D62" s="471" t="s">
        <v>92</v>
      </c>
      <c r="E62" s="385">
        <v>26760</v>
      </c>
      <c r="F62" s="385">
        <v>32996</v>
      </c>
      <c r="G62" s="385">
        <v>42678</v>
      </c>
      <c r="H62" s="385">
        <f t="shared" si="8"/>
        <v>159.48430493273543</v>
      </c>
      <c r="I62" s="456">
        <f t="shared" si="9"/>
        <v>129.34295066068614</v>
      </c>
      <c r="J62" s="49"/>
      <c r="K62" s="49"/>
      <c r="L62" s="49"/>
      <c r="M62" s="49"/>
      <c r="N62" s="49"/>
      <c r="O62" s="49"/>
      <c r="P62" s="49"/>
      <c r="Q62" s="49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401" customFormat="1" ht="15.75" customHeight="1" x14ac:dyDescent="0.2">
      <c r="A63" s="460"/>
      <c r="B63" s="470">
        <v>323</v>
      </c>
      <c r="C63" s="465"/>
      <c r="D63" s="471" t="s">
        <v>109</v>
      </c>
      <c r="E63" s="385">
        <v>22406</v>
      </c>
      <c r="F63" s="385">
        <v>20393</v>
      </c>
      <c r="G63" s="385">
        <v>25517</v>
      </c>
      <c r="H63" s="385">
        <f t="shared" si="8"/>
        <v>113.88467374810318</v>
      </c>
      <c r="I63" s="456">
        <f t="shared" si="9"/>
        <v>125.12626881773157</v>
      </c>
      <c r="J63" s="49"/>
      <c r="K63" s="49"/>
      <c r="L63" s="49"/>
      <c r="M63" s="49"/>
      <c r="N63" s="49"/>
      <c r="O63" s="49"/>
      <c r="P63" s="49"/>
      <c r="Q63" s="49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401" customFormat="1" ht="15.75" customHeight="1" x14ac:dyDescent="0.2">
      <c r="A64" s="460"/>
      <c r="B64" s="470">
        <v>329</v>
      </c>
      <c r="C64" s="465"/>
      <c r="D64" s="471" t="s">
        <v>120</v>
      </c>
      <c r="E64" s="385">
        <v>5816</v>
      </c>
      <c r="F64" s="385">
        <v>10574</v>
      </c>
      <c r="G64" s="385">
        <v>5356</v>
      </c>
      <c r="H64" s="385">
        <f t="shared" si="8"/>
        <v>92.090784044016502</v>
      </c>
      <c r="I64" s="456">
        <f t="shared" si="9"/>
        <v>50.652543975789676</v>
      </c>
      <c r="J64" s="49"/>
      <c r="K64" s="49"/>
      <c r="L64" s="49"/>
      <c r="M64" s="49"/>
      <c r="N64" s="49"/>
      <c r="O64" s="49"/>
      <c r="P64" s="49"/>
      <c r="Q64" s="49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401" customFormat="1" ht="15.75" customHeight="1" x14ac:dyDescent="0.2">
      <c r="A65" s="472"/>
      <c r="B65" s="473">
        <v>34</v>
      </c>
      <c r="C65" s="474"/>
      <c r="D65" s="475" t="s">
        <v>127</v>
      </c>
      <c r="E65" s="476">
        <v>2593</v>
      </c>
      <c r="F65" s="476">
        <v>485</v>
      </c>
      <c r="G65" s="476">
        <v>1967</v>
      </c>
      <c r="H65" s="476">
        <f t="shared" si="8"/>
        <v>75.858079444658699</v>
      </c>
      <c r="I65" s="456">
        <f t="shared" si="9"/>
        <v>405.56701030927832</v>
      </c>
      <c r="J65" s="49"/>
      <c r="K65" s="49"/>
      <c r="L65" s="49"/>
      <c r="M65" s="49"/>
      <c r="N65" s="49"/>
      <c r="O65" s="49"/>
      <c r="P65" s="49"/>
      <c r="Q65" s="49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438" customFormat="1" ht="15.75" customHeight="1" x14ac:dyDescent="0.2">
      <c r="A66" s="472"/>
      <c r="B66" s="512"/>
      <c r="C66" s="512" t="s">
        <v>64</v>
      </c>
      <c r="D66" s="512" t="s">
        <v>351</v>
      </c>
      <c r="E66" s="513">
        <v>5456</v>
      </c>
      <c r="F66" s="513"/>
      <c r="G66" s="513">
        <v>215</v>
      </c>
      <c r="H66" s="512">
        <f t="shared" si="8"/>
        <v>3.9406158357771259</v>
      </c>
      <c r="I66" s="512" t="e">
        <f t="shared" si="9"/>
        <v>#DIV/0!</v>
      </c>
      <c r="J66" s="49"/>
      <c r="K66" s="49"/>
      <c r="L66" s="49"/>
      <c r="M66" s="49"/>
      <c r="N66" s="49"/>
      <c r="O66" s="49"/>
      <c r="P66" s="49"/>
      <c r="Q66" s="49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438" customFormat="1" ht="15.75" customHeight="1" x14ac:dyDescent="0.2">
      <c r="A67" s="472"/>
      <c r="B67" s="473">
        <v>32</v>
      </c>
      <c r="C67" s="474"/>
      <c r="D67" s="475" t="s">
        <v>85</v>
      </c>
      <c r="E67" s="476"/>
      <c r="F67" s="476"/>
      <c r="G67" s="476">
        <v>215</v>
      </c>
      <c r="H67" s="476" t="e">
        <f t="shared" si="8"/>
        <v>#DIV/0!</v>
      </c>
      <c r="I67" s="456" t="e">
        <f t="shared" si="9"/>
        <v>#DIV/0!</v>
      </c>
      <c r="J67" s="49"/>
      <c r="K67" s="49"/>
      <c r="L67" s="49"/>
      <c r="M67" s="49"/>
      <c r="N67" s="49"/>
      <c r="O67" s="49"/>
      <c r="P67" s="49"/>
      <c r="Q67" s="49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438" customFormat="1" ht="15.75" customHeight="1" x14ac:dyDescent="0.2">
      <c r="A68" s="472"/>
      <c r="B68" s="473">
        <v>322</v>
      </c>
      <c r="C68" s="474"/>
      <c r="D68" s="475" t="s">
        <v>92</v>
      </c>
      <c r="E68" s="476"/>
      <c r="F68" s="476"/>
      <c r="G68" s="476">
        <v>215</v>
      </c>
      <c r="H68" s="476" t="e">
        <f t="shared" si="8"/>
        <v>#DIV/0!</v>
      </c>
      <c r="I68" s="456" t="e">
        <f t="shared" si="9"/>
        <v>#DIV/0!</v>
      </c>
      <c r="J68" s="49"/>
      <c r="K68" s="49"/>
      <c r="L68" s="49"/>
      <c r="M68" s="49"/>
      <c r="N68" s="49"/>
      <c r="O68" s="49"/>
      <c r="P68" s="49"/>
      <c r="Q68" s="49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401" customFormat="1" ht="15.75" customHeight="1" x14ac:dyDescent="0.2">
      <c r="A69" s="472"/>
      <c r="B69" s="473">
        <v>37</v>
      </c>
      <c r="C69" s="474"/>
      <c r="D69" s="475" t="s">
        <v>296</v>
      </c>
      <c r="E69" s="476"/>
      <c r="F69" s="476"/>
      <c r="G69" s="476"/>
      <c r="H69" s="476" t="e">
        <f t="shared" si="8"/>
        <v>#DIV/0!</v>
      </c>
      <c r="I69" s="456" t="e">
        <f t="shared" si="9"/>
        <v>#DIV/0!</v>
      </c>
      <c r="J69" s="49"/>
      <c r="K69" s="49"/>
      <c r="L69" s="49"/>
      <c r="M69" s="49"/>
      <c r="N69" s="49"/>
      <c r="O69" s="49"/>
      <c r="P69" s="49"/>
      <c r="Q69" s="49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 x14ac:dyDescent="0.2">
      <c r="A70" s="460"/>
      <c r="B70" s="512"/>
      <c r="C70" s="512" t="s">
        <v>99</v>
      </c>
      <c r="D70" s="512" t="s">
        <v>91</v>
      </c>
      <c r="E70" s="513">
        <v>85890</v>
      </c>
      <c r="F70" s="513">
        <v>29761</v>
      </c>
      <c r="G70" s="513" t="s">
        <v>364</v>
      </c>
      <c r="H70" s="512">
        <f t="shared" si="8"/>
        <v>38.806613109791591</v>
      </c>
      <c r="I70" s="512">
        <f t="shared" si="9"/>
        <v>111.99556466516583</v>
      </c>
      <c r="J70" s="41"/>
      <c r="K70" s="41"/>
      <c r="L70" s="41"/>
      <c r="M70" s="41"/>
      <c r="N70" s="41"/>
      <c r="O70" s="41"/>
      <c r="P70" s="41"/>
      <c r="Q70" s="41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 x14ac:dyDescent="0.2">
      <c r="A71" s="457"/>
      <c r="B71" s="458">
        <v>31</v>
      </c>
      <c r="C71" s="457"/>
      <c r="D71" s="459" t="s">
        <v>79</v>
      </c>
      <c r="E71" s="456"/>
      <c r="F71" s="456">
        <v>0</v>
      </c>
      <c r="G71" s="456">
        <v>0</v>
      </c>
      <c r="H71" s="456" t="e">
        <f t="shared" si="8"/>
        <v>#DIV/0!</v>
      </c>
      <c r="I71" s="456" t="e">
        <f t="shared" si="9"/>
        <v>#DIV/0!</v>
      </c>
      <c r="J71" s="41"/>
      <c r="K71" s="41"/>
      <c r="L71" s="41"/>
      <c r="M71" s="41"/>
      <c r="N71" s="41"/>
      <c r="O71" s="41"/>
      <c r="P71" s="41"/>
      <c r="Q71" s="41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 x14ac:dyDescent="0.2">
      <c r="A72" s="460"/>
      <c r="B72" s="461">
        <v>311</v>
      </c>
      <c r="C72" s="462"/>
      <c r="D72" s="460" t="s">
        <v>80</v>
      </c>
      <c r="E72" s="463"/>
      <c r="F72" s="463">
        <v>0</v>
      </c>
      <c r="G72" s="463">
        <v>0</v>
      </c>
      <c r="H72" s="463" t="e">
        <f t="shared" si="8"/>
        <v>#DIV/0!</v>
      </c>
      <c r="I72" s="456" t="e">
        <f t="shared" si="9"/>
        <v>#DIV/0!</v>
      </c>
      <c r="J72" s="41"/>
      <c r="K72" s="41"/>
      <c r="L72" s="41"/>
      <c r="M72" s="41"/>
      <c r="N72" s="41"/>
      <c r="O72" s="41"/>
      <c r="P72" s="41"/>
      <c r="Q72" s="41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 x14ac:dyDescent="0.2">
      <c r="A73" s="462"/>
      <c r="B73" s="464">
        <v>3111</v>
      </c>
      <c r="C73" s="462"/>
      <c r="D73" s="462" t="s">
        <v>81</v>
      </c>
      <c r="E73" s="455"/>
      <c r="F73" s="455">
        <v>0</v>
      </c>
      <c r="G73" s="455">
        <v>0</v>
      </c>
      <c r="H73" s="455" t="e">
        <f t="shared" si="8"/>
        <v>#DIV/0!</v>
      </c>
      <c r="I73" s="456" t="e">
        <f t="shared" si="9"/>
        <v>#DIV/0!</v>
      </c>
      <c r="J73" s="41"/>
      <c r="K73" s="41"/>
      <c r="L73" s="41"/>
      <c r="M73" s="41"/>
      <c r="N73" s="41"/>
      <c r="O73" s="41"/>
      <c r="P73" s="41"/>
      <c r="Q73" s="41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 x14ac:dyDescent="0.2">
      <c r="A74" s="477"/>
      <c r="B74" s="478" t="s">
        <v>100</v>
      </c>
      <c r="C74" s="479"/>
      <c r="D74" s="480" t="s">
        <v>101</v>
      </c>
      <c r="E74" s="481"/>
      <c r="F74" s="482">
        <v>0</v>
      </c>
      <c r="G74" s="482">
        <v>0</v>
      </c>
      <c r="H74" s="482" t="e">
        <f t="shared" si="8"/>
        <v>#DIV/0!</v>
      </c>
      <c r="I74" s="456" t="e">
        <f t="shared" si="9"/>
        <v>#DIV/0!</v>
      </c>
      <c r="J74" s="41"/>
      <c r="K74" s="41"/>
      <c r="L74" s="41"/>
      <c r="M74" s="41"/>
      <c r="N74" s="41"/>
      <c r="O74" s="41"/>
      <c r="P74" s="41"/>
      <c r="Q74" s="41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401" customFormat="1" ht="15.75" customHeight="1" x14ac:dyDescent="0.2">
      <c r="A75" s="483"/>
      <c r="B75" s="484" t="s">
        <v>273</v>
      </c>
      <c r="C75" s="483"/>
      <c r="D75" s="485" t="s">
        <v>85</v>
      </c>
      <c r="E75" s="486">
        <v>85889.9</v>
      </c>
      <c r="F75" s="486">
        <v>29761</v>
      </c>
      <c r="G75" s="486">
        <v>33331</v>
      </c>
      <c r="H75" s="486">
        <f t="shared" si="8"/>
        <v>38.806658291603554</v>
      </c>
      <c r="I75" s="456">
        <f t="shared" si="9"/>
        <v>111.99556466516583</v>
      </c>
      <c r="J75" s="49"/>
      <c r="K75" s="49"/>
      <c r="L75" s="49"/>
      <c r="M75" s="49"/>
      <c r="N75" s="49"/>
      <c r="O75" s="49"/>
      <c r="P75" s="49"/>
      <c r="Q75" s="49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 x14ac:dyDescent="0.2">
      <c r="A76" s="457"/>
      <c r="B76" s="458">
        <v>32</v>
      </c>
      <c r="C76" s="457"/>
      <c r="D76" s="459" t="s">
        <v>85</v>
      </c>
      <c r="E76" s="456">
        <v>85305</v>
      </c>
      <c r="F76" s="456">
        <v>29296</v>
      </c>
      <c r="G76" s="456">
        <v>32733</v>
      </c>
      <c r="H76" s="456">
        <f t="shared" si="8"/>
        <v>38.371724986812026</v>
      </c>
      <c r="I76" s="456">
        <f t="shared" si="9"/>
        <v>111.73197706171491</v>
      </c>
      <c r="J76" s="41"/>
      <c r="K76" s="41"/>
      <c r="L76" s="41"/>
      <c r="M76" s="41"/>
      <c r="N76" s="41"/>
      <c r="O76" s="41"/>
      <c r="P76" s="41"/>
      <c r="Q76" s="41"/>
      <c r="R76" s="42"/>
      <c r="S76" s="42"/>
      <c r="T76" s="42"/>
      <c r="U76" s="42"/>
      <c r="V76" s="42"/>
      <c r="W76" s="42"/>
      <c r="X76" s="42"/>
      <c r="Y76" s="42"/>
      <c r="Z76" s="42"/>
    </row>
    <row r="77" spans="1:26" s="372" customFormat="1" ht="15.75" customHeight="1" x14ac:dyDescent="0.2">
      <c r="A77" s="487"/>
      <c r="B77" s="488" t="s">
        <v>102</v>
      </c>
      <c r="C77" s="487"/>
      <c r="D77" s="487" t="s">
        <v>86</v>
      </c>
      <c r="E77" s="489">
        <v>3051</v>
      </c>
      <c r="F77" s="489">
        <v>3386</v>
      </c>
      <c r="G77" s="489">
        <v>1325</v>
      </c>
      <c r="H77" s="463">
        <f t="shared" si="8"/>
        <v>43.428384136348733</v>
      </c>
      <c r="I77" s="456">
        <f t="shared" si="9"/>
        <v>39.131718842291789</v>
      </c>
      <c r="J77" s="370"/>
      <c r="K77" s="370"/>
      <c r="L77" s="370"/>
      <c r="M77" s="370"/>
      <c r="N77" s="370"/>
      <c r="O77" s="370"/>
      <c r="P77" s="370"/>
      <c r="Q77" s="370"/>
      <c r="R77" s="371"/>
      <c r="S77" s="371"/>
      <c r="T77" s="371"/>
      <c r="U77" s="371"/>
      <c r="V77" s="371"/>
      <c r="W77" s="371"/>
      <c r="X77" s="371"/>
      <c r="Y77" s="371"/>
      <c r="Z77" s="371"/>
    </row>
    <row r="78" spans="1:26" s="366" customFormat="1" ht="15.75" customHeight="1" x14ac:dyDescent="0.2">
      <c r="A78" s="487"/>
      <c r="B78" s="490" t="s">
        <v>87</v>
      </c>
      <c r="C78" s="491"/>
      <c r="D78" s="491" t="s">
        <v>88</v>
      </c>
      <c r="E78" s="492">
        <v>1073</v>
      </c>
      <c r="F78" s="492">
        <v>1262</v>
      </c>
      <c r="G78" s="492">
        <v>966</v>
      </c>
      <c r="H78" s="463">
        <f t="shared" si="8"/>
        <v>90.027958993476233</v>
      </c>
      <c r="I78" s="456">
        <f t="shared" si="9"/>
        <v>76.545166402535656</v>
      </c>
      <c r="J78" s="49"/>
      <c r="K78" s="49"/>
      <c r="L78" s="49"/>
      <c r="M78" s="49"/>
      <c r="N78" s="49"/>
      <c r="O78" s="49"/>
      <c r="P78" s="49"/>
      <c r="Q78" s="49"/>
      <c r="R78" s="42"/>
      <c r="S78" s="42"/>
      <c r="T78" s="42"/>
      <c r="U78" s="42"/>
      <c r="V78" s="42"/>
      <c r="W78" s="42"/>
      <c r="X78" s="42"/>
      <c r="Y78" s="42"/>
      <c r="Z78" s="42"/>
    </row>
    <row r="79" spans="1:26" s="366" customFormat="1" ht="15.75" customHeight="1" x14ac:dyDescent="0.2">
      <c r="A79" s="487"/>
      <c r="B79" s="490" t="s">
        <v>89</v>
      </c>
      <c r="C79" s="491"/>
      <c r="D79" s="491" t="s">
        <v>294</v>
      </c>
      <c r="E79" s="492">
        <v>1656</v>
      </c>
      <c r="F79" s="492">
        <v>1991</v>
      </c>
      <c r="G79" s="489">
        <v>0</v>
      </c>
      <c r="H79" s="463">
        <f t="shared" si="8"/>
        <v>0</v>
      </c>
      <c r="I79" s="456">
        <f t="shared" si="9"/>
        <v>0</v>
      </c>
      <c r="J79" s="49"/>
      <c r="K79" s="49"/>
      <c r="L79" s="49"/>
      <c r="M79" s="49"/>
      <c r="N79" s="49"/>
      <c r="O79" s="49"/>
      <c r="P79" s="49"/>
      <c r="Q79" s="49"/>
      <c r="R79" s="42"/>
      <c r="S79" s="42"/>
      <c r="T79" s="42"/>
      <c r="U79" s="42"/>
      <c r="V79" s="42"/>
      <c r="W79" s="42"/>
      <c r="X79" s="42"/>
      <c r="Y79" s="42"/>
      <c r="Z79" s="42"/>
    </row>
    <row r="80" spans="1:26" s="366" customFormat="1" ht="15.75" customHeight="1" x14ac:dyDescent="0.2">
      <c r="A80" s="487"/>
      <c r="B80" s="490" t="s">
        <v>295</v>
      </c>
      <c r="C80" s="491"/>
      <c r="D80" s="491" t="s">
        <v>232</v>
      </c>
      <c r="E80" s="492">
        <v>322</v>
      </c>
      <c r="F80" s="492">
        <v>133</v>
      </c>
      <c r="G80" s="492">
        <v>359</v>
      </c>
      <c r="H80" s="463">
        <f t="shared" si="8"/>
        <v>111.49068322981365</v>
      </c>
      <c r="I80" s="456">
        <f t="shared" si="9"/>
        <v>269.9248120300752</v>
      </c>
      <c r="J80" s="49"/>
      <c r="K80" s="447"/>
      <c r="L80" s="49"/>
      <c r="M80" s="49"/>
      <c r="N80" s="49"/>
      <c r="O80" s="49"/>
      <c r="P80" s="49"/>
      <c r="Q80" s="49"/>
      <c r="R80" s="42"/>
      <c r="S80" s="42"/>
      <c r="T80" s="42"/>
      <c r="U80" s="42"/>
      <c r="V80" s="42"/>
      <c r="W80" s="42"/>
      <c r="X80" s="42"/>
      <c r="Y80" s="42"/>
      <c r="Z80" s="42"/>
    </row>
    <row r="81" spans="1:26" s="372" customFormat="1" ht="15.75" customHeight="1" x14ac:dyDescent="0.2">
      <c r="A81" s="487"/>
      <c r="B81" s="488">
        <v>322</v>
      </c>
      <c r="C81" s="487"/>
      <c r="D81" s="487" t="s">
        <v>92</v>
      </c>
      <c r="E81" s="489">
        <v>15321</v>
      </c>
      <c r="F81" s="489">
        <v>15322</v>
      </c>
      <c r="G81" s="489">
        <v>10702</v>
      </c>
      <c r="H81" s="463">
        <f t="shared" si="8"/>
        <v>69.851837347431626</v>
      </c>
      <c r="I81" s="456">
        <f t="shared" si="9"/>
        <v>69.84727842318236</v>
      </c>
      <c r="J81" s="370"/>
      <c r="K81" s="448"/>
      <c r="L81" s="370"/>
      <c r="M81" s="370"/>
      <c r="N81" s="370"/>
      <c r="O81" s="370"/>
      <c r="P81" s="370"/>
      <c r="Q81" s="370"/>
      <c r="R81" s="371"/>
      <c r="S81" s="371"/>
      <c r="T81" s="371"/>
      <c r="U81" s="371"/>
      <c r="V81" s="371"/>
      <c r="W81" s="371"/>
      <c r="X81" s="371"/>
      <c r="Y81" s="371"/>
      <c r="Z81" s="371"/>
    </row>
    <row r="82" spans="1:26" ht="15.75" customHeight="1" x14ac:dyDescent="0.2">
      <c r="A82" s="462"/>
      <c r="B82" s="464" t="s">
        <v>93</v>
      </c>
      <c r="C82" s="462"/>
      <c r="D82" s="462" t="s">
        <v>94</v>
      </c>
      <c r="E82" s="368">
        <v>1926</v>
      </c>
      <c r="F82" s="368">
        <v>2058</v>
      </c>
      <c r="G82" s="368">
        <v>2375</v>
      </c>
      <c r="H82" s="463">
        <f t="shared" si="8"/>
        <v>123.31256490134994</v>
      </c>
      <c r="I82" s="456">
        <f t="shared" si="9"/>
        <v>115.40330417881439</v>
      </c>
      <c r="J82" s="41"/>
      <c r="K82" s="543"/>
      <c r="L82" s="41"/>
      <c r="M82" s="41"/>
      <c r="N82" s="41"/>
      <c r="O82" s="41"/>
      <c r="P82" s="41"/>
      <c r="Q82" s="41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 x14ac:dyDescent="0.2">
      <c r="A83" s="462"/>
      <c r="B83" s="464" t="s">
        <v>95</v>
      </c>
      <c r="C83" s="462"/>
      <c r="D83" s="462" t="s">
        <v>96</v>
      </c>
      <c r="E83" s="368">
        <v>4478</v>
      </c>
      <c r="F83" s="368">
        <v>3613</v>
      </c>
      <c r="G83" s="368">
        <v>3927</v>
      </c>
      <c r="H83" s="463">
        <f t="shared" si="8"/>
        <v>87.695399732023233</v>
      </c>
      <c r="I83" s="456">
        <f t="shared" si="9"/>
        <v>108.69083863825075</v>
      </c>
      <c r="J83" s="41"/>
      <c r="K83" s="543"/>
      <c r="L83" s="41"/>
      <c r="M83" s="41"/>
      <c r="N83" s="41"/>
      <c r="O83" s="41"/>
      <c r="P83" s="41"/>
      <c r="Q83" s="41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21.75" customHeight="1" x14ac:dyDescent="0.2">
      <c r="A84" s="462"/>
      <c r="B84" s="464" t="s">
        <v>97</v>
      </c>
      <c r="C84" s="462"/>
      <c r="D84" s="469" t="s">
        <v>98</v>
      </c>
      <c r="E84" s="368">
        <v>2070</v>
      </c>
      <c r="F84" s="368">
        <v>2256</v>
      </c>
      <c r="G84" s="368">
        <v>2149</v>
      </c>
      <c r="H84" s="463">
        <f t="shared" si="8"/>
        <v>103.81642512077293</v>
      </c>
      <c r="I84" s="456">
        <f t="shared" si="9"/>
        <v>95.25709219858156</v>
      </c>
      <c r="J84" s="41"/>
      <c r="K84" s="543"/>
      <c r="L84" s="41"/>
      <c r="M84" s="447"/>
      <c r="N84" s="41"/>
      <c r="O84" s="41"/>
      <c r="P84" s="41"/>
      <c r="Q84" s="41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 x14ac:dyDescent="0.2">
      <c r="A85" s="460"/>
      <c r="B85" s="493">
        <v>3225</v>
      </c>
      <c r="C85" s="467"/>
      <c r="D85" s="494" t="s">
        <v>105</v>
      </c>
      <c r="E85" s="368">
        <v>1192</v>
      </c>
      <c r="F85" s="368">
        <v>1327</v>
      </c>
      <c r="G85" s="368">
        <v>2090</v>
      </c>
      <c r="H85" s="463">
        <f t="shared" si="8"/>
        <v>175.33557046979865</v>
      </c>
      <c r="I85" s="456">
        <f t="shared" si="9"/>
        <v>157.49811605124339</v>
      </c>
      <c r="J85" s="41"/>
      <c r="K85" s="543"/>
      <c r="L85" s="543"/>
      <c r="M85" s="543"/>
      <c r="N85" s="41"/>
      <c r="O85" s="41"/>
      <c r="P85" s="41"/>
      <c r="Q85" s="41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366" customFormat="1" ht="15.75" customHeight="1" x14ac:dyDescent="0.2">
      <c r="A86" s="460"/>
      <c r="B86" s="493">
        <v>3227</v>
      </c>
      <c r="C86" s="467"/>
      <c r="D86" s="494" t="s">
        <v>303</v>
      </c>
      <c r="E86" s="368">
        <v>199</v>
      </c>
      <c r="F86" s="368">
        <v>199</v>
      </c>
      <c r="G86" s="368">
        <v>161</v>
      </c>
      <c r="H86" s="463">
        <f t="shared" si="8"/>
        <v>80.904522613065325</v>
      </c>
      <c r="I86" s="456">
        <f t="shared" si="9"/>
        <v>80.904522613065325</v>
      </c>
      <c r="J86" s="49"/>
      <c r="K86" s="543"/>
      <c r="L86" s="543"/>
      <c r="M86" s="543"/>
      <c r="N86" s="49"/>
      <c r="O86" s="49"/>
      <c r="P86" s="49"/>
      <c r="Q86" s="49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x14ac:dyDescent="0.2">
      <c r="A87" s="487"/>
      <c r="B87" s="495">
        <v>323</v>
      </c>
      <c r="C87" s="496"/>
      <c r="D87" s="496" t="s">
        <v>109</v>
      </c>
      <c r="E87" s="489">
        <v>66036</v>
      </c>
      <c r="F87" s="489">
        <v>15610</v>
      </c>
      <c r="G87" s="385">
        <v>19811</v>
      </c>
      <c r="H87" s="463">
        <f t="shared" si="8"/>
        <v>30.000302865103883</v>
      </c>
      <c r="I87" s="456">
        <f t="shared" si="9"/>
        <v>126.91223574631647</v>
      </c>
      <c r="J87" s="41"/>
      <c r="K87" s="543"/>
      <c r="L87" s="543"/>
      <c r="M87" s="543"/>
      <c r="N87" s="41"/>
      <c r="O87" s="41"/>
      <c r="P87" s="41"/>
      <c r="Q87" s="41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2">
      <c r="A88" s="460"/>
      <c r="B88" s="493">
        <v>3231</v>
      </c>
      <c r="C88" s="497"/>
      <c r="D88" s="497" t="s">
        <v>111</v>
      </c>
      <c r="E88" s="368">
        <v>926</v>
      </c>
      <c r="F88" s="368">
        <v>1128</v>
      </c>
      <c r="G88" s="368">
        <v>874</v>
      </c>
      <c r="H88" s="463">
        <f t="shared" si="8"/>
        <v>94.384449244060477</v>
      </c>
      <c r="I88" s="456">
        <f t="shared" si="9"/>
        <v>77.482269503546092</v>
      </c>
      <c r="J88" s="41"/>
      <c r="K88" s="447"/>
      <c r="L88" s="543"/>
      <c r="M88" s="543"/>
      <c r="N88" s="41"/>
      <c r="O88" s="41"/>
      <c r="P88" s="41"/>
      <c r="Q88" s="41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 x14ac:dyDescent="0.2">
      <c r="A89" s="460"/>
      <c r="B89" s="493">
        <v>3232</v>
      </c>
      <c r="C89" s="497"/>
      <c r="D89" s="497" t="s">
        <v>113</v>
      </c>
      <c r="E89" s="368">
        <v>55749</v>
      </c>
      <c r="F89" s="368">
        <v>7019</v>
      </c>
      <c r="G89" s="368">
        <v>10329</v>
      </c>
      <c r="H89" s="463">
        <f t="shared" si="8"/>
        <v>18.527686595275252</v>
      </c>
      <c r="I89" s="456">
        <f t="shared" si="9"/>
        <v>147.15771477418434</v>
      </c>
      <c r="J89" s="41"/>
      <c r="K89" s="447"/>
      <c r="L89" s="543"/>
      <c r="M89" s="543"/>
      <c r="N89" s="41"/>
      <c r="O89" s="41"/>
      <c r="P89" s="41"/>
      <c r="Q89" s="41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 x14ac:dyDescent="0.2">
      <c r="A90" s="460"/>
      <c r="B90" s="493">
        <v>3234</v>
      </c>
      <c r="C90" s="497"/>
      <c r="D90" s="497" t="s">
        <v>115</v>
      </c>
      <c r="E90" s="368">
        <v>3956</v>
      </c>
      <c r="F90" s="368">
        <v>2652</v>
      </c>
      <c r="G90" s="368">
        <v>2580</v>
      </c>
      <c r="H90" s="463">
        <f t="shared" si="8"/>
        <v>65.217391304347828</v>
      </c>
      <c r="I90" s="456">
        <f t="shared" si="9"/>
        <v>97.285067873303163</v>
      </c>
      <c r="J90" s="41"/>
      <c r="K90" s="446"/>
      <c r="L90" s="543"/>
      <c r="M90" s="543"/>
      <c r="N90" s="41"/>
      <c r="O90" s="41"/>
      <c r="P90" s="41"/>
      <c r="Q90" s="41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 x14ac:dyDescent="0.2">
      <c r="A91" s="460"/>
      <c r="B91" s="493">
        <v>3236</v>
      </c>
      <c r="C91" s="497"/>
      <c r="D91" s="497" t="s">
        <v>241</v>
      </c>
      <c r="E91" s="368">
        <v>642</v>
      </c>
      <c r="F91" s="368">
        <v>696</v>
      </c>
      <c r="G91" s="368">
        <v>942</v>
      </c>
      <c r="H91" s="463">
        <f t="shared" si="8"/>
        <v>146.72897196261684</v>
      </c>
      <c r="I91" s="456">
        <f t="shared" si="9"/>
        <v>135.34482758620689</v>
      </c>
      <c r="J91" s="41"/>
      <c r="K91" s="447"/>
      <c r="L91" s="543"/>
      <c r="M91" s="447"/>
      <c r="N91" s="41"/>
      <c r="O91" s="41"/>
      <c r="P91" s="41"/>
      <c r="Q91" s="41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 x14ac:dyDescent="0.2">
      <c r="A92" s="460"/>
      <c r="B92" s="493">
        <v>3238</v>
      </c>
      <c r="C92" s="497"/>
      <c r="D92" s="497" t="s">
        <v>117</v>
      </c>
      <c r="E92" s="368">
        <v>4734</v>
      </c>
      <c r="F92" s="368">
        <v>3982</v>
      </c>
      <c r="G92" s="368">
        <v>4887</v>
      </c>
      <c r="H92" s="463">
        <f t="shared" si="8"/>
        <v>103.23193916349811</v>
      </c>
      <c r="I92" s="456">
        <f t="shared" si="9"/>
        <v>122.72727272727273</v>
      </c>
      <c r="J92" s="41"/>
      <c r="K92" s="447"/>
      <c r="L92" s="543"/>
      <c r="M92" s="41"/>
      <c r="N92" s="41"/>
      <c r="O92" s="41"/>
      <c r="P92" s="41"/>
      <c r="Q92" s="41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 x14ac:dyDescent="0.2">
      <c r="A93" s="460"/>
      <c r="B93" s="493">
        <v>3239</v>
      </c>
      <c r="C93" s="497"/>
      <c r="D93" s="497" t="s">
        <v>119</v>
      </c>
      <c r="E93" s="368">
        <v>29</v>
      </c>
      <c r="F93" s="368">
        <v>133</v>
      </c>
      <c r="G93" s="368">
        <v>199</v>
      </c>
      <c r="H93" s="463">
        <f t="shared" si="8"/>
        <v>686.20689655172407</v>
      </c>
      <c r="I93" s="456">
        <f t="shared" si="9"/>
        <v>149.62406015037595</v>
      </c>
      <c r="J93" s="41"/>
      <c r="K93" s="447"/>
      <c r="L93" s="543"/>
      <c r="M93" s="41"/>
      <c r="N93" s="41"/>
      <c r="O93" s="41"/>
      <c r="P93" s="41"/>
      <c r="Q93" s="41"/>
      <c r="R93" s="42"/>
      <c r="S93" s="42"/>
      <c r="T93" s="42"/>
      <c r="U93" s="42"/>
      <c r="V93" s="42"/>
      <c r="W93" s="42"/>
      <c r="X93" s="42"/>
      <c r="Y93" s="42"/>
      <c r="Z93" s="42"/>
    </row>
    <row r="94" spans="1:26" s="372" customFormat="1" ht="15.75" customHeight="1" x14ac:dyDescent="0.2">
      <c r="A94" s="487"/>
      <c r="B94" s="495">
        <v>329</v>
      </c>
      <c r="C94" s="496"/>
      <c r="D94" s="496" t="s">
        <v>289</v>
      </c>
      <c r="E94" s="489">
        <v>897</v>
      </c>
      <c r="F94" s="489">
        <v>1097</v>
      </c>
      <c r="G94" s="385">
        <v>895</v>
      </c>
      <c r="H94" s="463">
        <f t="shared" si="8"/>
        <v>99.777034559643255</v>
      </c>
      <c r="I94" s="456">
        <f t="shared" si="9"/>
        <v>81.586144029170455</v>
      </c>
      <c r="J94" s="370"/>
      <c r="K94" s="448"/>
      <c r="L94" s="544"/>
      <c r="M94" s="370"/>
      <c r="N94" s="370"/>
      <c r="O94" s="370"/>
      <c r="P94" s="370"/>
      <c r="Q94" s="370"/>
      <c r="R94" s="371"/>
      <c r="S94" s="371"/>
      <c r="T94" s="371"/>
      <c r="U94" s="371"/>
      <c r="V94" s="371"/>
      <c r="W94" s="371"/>
      <c r="X94" s="371"/>
      <c r="Y94" s="371"/>
      <c r="Z94" s="371"/>
    </row>
    <row r="95" spans="1:26" ht="15.75" customHeight="1" x14ac:dyDescent="0.2">
      <c r="A95" s="460"/>
      <c r="B95" s="493">
        <v>3293</v>
      </c>
      <c r="C95" s="467"/>
      <c r="D95" s="494" t="s">
        <v>124</v>
      </c>
      <c r="E95" s="368">
        <v>664</v>
      </c>
      <c r="F95" s="368">
        <v>864</v>
      </c>
      <c r="G95" s="368">
        <v>645</v>
      </c>
      <c r="H95" s="463">
        <f t="shared" si="8"/>
        <v>97.138554216867462</v>
      </c>
      <c r="I95" s="456">
        <f t="shared" si="9"/>
        <v>74.652777777777786</v>
      </c>
      <c r="J95" s="41"/>
      <c r="K95" s="447"/>
      <c r="L95" s="543"/>
      <c r="M95" s="41"/>
      <c r="N95" s="41"/>
      <c r="O95" s="41"/>
      <c r="P95" s="41"/>
      <c r="Q95" s="41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 x14ac:dyDescent="0.2">
      <c r="A96" s="460"/>
      <c r="B96" s="493">
        <v>3294</v>
      </c>
      <c r="C96" s="467"/>
      <c r="D96" s="494" t="s">
        <v>290</v>
      </c>
      <c r="E96" s="368">
        <v>106</v>
      </c>
      <c r="F96" s="368">
        <v>106</v>
      </c>
      <c r="G96" s="368">
        <v>108</v>
      </c>
      <c r="H96" s="463">
        <f t="shared" si="8"/>
        <v>101.88679245283019</v>
      </c>
      <c r="I96" s="456">
        <f t="shared" si="9"/>
        <v>101.88679245283019</v>
      </c>
      <c r="J96" s="41"/>
      <c r="K96" s="447"/>
      <c r="L96" s="543"/>
      <c r="M96" s="41"/>
      <c r="N96" s="41"/>
      <c r="O96" s="41"/>
      <c r="P96" s="41"/>
      <c r="Q96" s="41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 x14ac:dyDescent="0.2">
      <c r="A97" s="460"/>
      <c r="B97" s="493">
        <v>3299</v>
      </c>
      <c r="C97" s="467"/>
      <c r="D97" s="494" t="s">
        <v>289</v>
      </c>
      <c r="E97" s="368">
        <v>127</v>
      </c>
      <c r="F97" s="368">
        <v>127</v>
      </c>
      <c r="G97" s="368">
        <v>142</v>
      </c>
      <c r="H97" s="463">
        <f t="shared" si="8"/>
        <v>111.81102362204724</v>
      </c>
      <c r="I97" s="456">
        <f t="shared" si="9"/>
        <v>111.81102362204724</v>
      </c>
      <c r="J97" s="41"/>
      <c r="K97" s="447"/>
      <c r="L97" s="543"/>
      <c r="M97" s="41"/>
      <c r="N97" s="41"/>
      <c r="O97" s="41"/>
      <c r="P97" s="41"/>
      <c r="Q97" s="41"/>
      <c r="R97" s="42"/>
      <c r="S97" s="42"/>
      <c r="T97" s="42"/>
      <c r="U97" s="42"/>
      <c r="V97" s="42"/>
      <c r="W97" s="42"/>
      <c r="X97" s="42"/>
      <c r="Y97" s="42"/>
      <c r="Z97" s="42"/>
    </row>
    <row r="98" spans="1:26" s="372" customFormat="1" ht="15.75" customHeight="1" x14ac:dyDescent="0.2">
      <c r="A98" s="487"/>
      <c r="B98" s="495">
        <v>343</v>
      </c>
      <c r="C98" s="498"/>
      <c r="D98" s="499" t="s">
        <v>291</v>
      </c>
      <c r="E98" s="489">
        <v>585</v>
      </c>
      <c r="F98" s="489">
        <v>465</v>
      </c>
      <c r="G98" s="385">
        <v>598</v>
      </c>
      <c r="H98" s="463">
        <f t="shared" si="8"/>
        <v>102.22222222222221</v>
      </c>
      <c r="I98" s="456">
        <f t="shared" si="9"/>
        <v>128.60215053763443</v>
      </c>
      <c r="J98" s="370"/>
      <c r="K98" s="448"/>
      <c r="L98" s="370"/>
      <c r="M98" s="370"/>
      <c r="N98" s="370"/>
      <c r="O98" s="370"/>
      <c r="P98" s="370"/>
      <c r="Q98" s="370"/>
      <c r="R98" s="371"/>
      <c r="S98" s="371"/>
      <c r="T98" s="371"/>
      <c r="U98" s="371"/>
      <c r="V98" s="371"/>
      <c r="W98" s="371"/>
      <c r="X98" s="371"/>
      <c r="Y98" s="371"/>
      <c r="Z98" s="371"/>
    </row>
    <row r="99" spans="1:26" s="366" customFormat="1" ht="15.75" customHeight="1" x14ac:dyDescent="0.2">
      <c r="A99" s="460"/>
      <c r="B99" s="493">
        <v>3431</v>
      </c>
      <c r="C99" s="467"/>
      <c r="D99" s="494" t="s">
        <v>292</v>
      </c>
      <c r="E99" s="368">
        <v>585</v>
      </c>
      <c r="F99" s="368">
        <v>465</v>
      </c>
      <c r="G99" s="368">
        <v>598</v>
      </c>
      <c r="H99" s="463">
        <f t="shared" si="8"/>
        <v>102.22222222222221</v>
      </c>
      <c r="I99" s="456">
        <f t="shared" si="9"/>
        <v>128.60215053763443</v>
      </c>
      <c r="J99" s="49"/>
      <c r="K99" s="447"/>
      <c r="L99" s="49"/>
      <c r="M99" s="49"/>
      <c r="N99" s="49"/>
      <c r="O99" s="49"/>
      <c r="P99" s="49"/>
      <c r="Q99" s="49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 x14ac:dyDescent="0.2">
      <c r="A100" s="460"/>
      <c r="B100" s="512"/>
      <c r="C100" s="512" t="s">
        <v>51</v>
      </c>
      <c r="D100" s="512" t="s">
        <v>106</v>
      </c>
      <c r="E100" s="513">
        <v>8159</v>
      </c>
      <c r="F100" s="513">
        <v>3803</v>
      </c>
      <c r="G100" s="513" t="s">
        <v>361</v>
      </c>
      <c r="H100" s="512">
        <f t="shared" si="8"/>
        <v>55.251869101605585</v>
      </c>
      <c r="I100" s="512">
        <f t="shared" si="9"/>
        <v>118.53799631869578</v>
      </c>
      <c r="J100" s="41"/>
      <c r="K100" s="447"/>
      <c r="L100" s="41"/>
      <c r="M100" s="41"/>
      <c r="N100" s="41"/>
      <c r="O100" s="41"/>
      <c r="P100" s="41"/>
      <c r="Q100" s="41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s="428" customFormat="1" ht="15.75" customHeight="1" x14ac:dyDescent="0.2">
      <c r="A101" s="460"/>
      <c r="B101" s="500">
        <v>3</v>
      </c>
      <c r="C101" s="465"/>
      <c r="D101" s="471" t="s">
        <v>78</v>
      </c>
      <c r="E101" s="385">
        <v>8159</v>
      </c>
      <c r="F101" s="385">
        <v>3803</v>
      </c>
      <c r="G101" s="385">
        <v>4508</v>
      </c>
      <c r="H101" s="463">
        <f t="shared" si="8"/>
        <v>55.251869101605585</v>
      </c>
      <c r="I101" s="456">
        <f t="shared" si="9"/>
        <v>118.53799631869578</v>
      </c>
      <c r="J101" s="49"/>
      <c r="K101" s="447"/>
      <c r="L101" s="49"/>
      <c r="M101" s="49"/>
      <c r="N101" s="49"/>
      <c r="O101" s="49"/>
      <c r="P101" s="49"/>
      <c r="Q101" s="49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 x14ac:dyDescent="0.2">
      <c r="A102" s="457"/>
      <c r="B102" s="458">
        <v>31</v>
      </c>
      <c r="C102" s="457"/>
      <c r="D102" s="459" t="s">
        <v>79</v>
      </c>
      <c r="E102" s="456">
        <v>66.36</v>
      </c>
      <c r="F102" s="456">
        <v>13</v>
      </c>
      <c r="G102" s="548">
        <v>0</v>
      </c>
      <c r="H102" s="456">
        <f t="shared" si="8"/>
        <v>0</v>
      </c>
      <c r="I102" s="456">
        <f t="shared" si="9"/>
        <v>0</v>
      </c>
      <c r="J102" s="41"/>
      <c r="K102" s="447"/>
      <c r="L102" s="41"/>
      <c r="M102" s="41"/>
      <c r="N102" s="41"/>
      <c r="O102" s="41"/>
      <c r="P102" s="41"/>
      <c r="Q102" s="41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 x14ac:dyDescent="0.2">
      <c r="A103" s="460"/>
      <c r="B103" s="465">
        <v>312</v>
      </c>
      <c r="C103" s="460"/>
      <c r="D103" s="501" t="s">
        <v>107</v>
      </c>
      <c r="E103" s="466">
        <f t="shared" ref="E103" si="10">SUM(E104)</f>
        <v>66</v>
      </c>
      <c r="F103" s="466">
        <v>13</v>
      </c>
      <c r="G103" s="466">
        <v>0</v>
      </c>
      <c r="H103" s="466">
        <f t="shared" si="8"/>
        <v>0</v>
      </c>
      <c r="I103" s="456">
        <f t="shared" si="9"/>
        <v>0</v>
      </c>
      <c r="J103" s="30"/>
      <c r="K103" s="446"/>
      <c r="L103" s="30"/>
      <c r="M103" s="30"/>
      <c r="N103" s="30"/>
      <c r="O103" s="30"/>
      <c r="P103" s="30"/>
      <c r="Q103" s="30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">
      <c r="A104" s="460"/>
      <c r="B104" s="467" t="s">
        <v>108</v>
      </c>
      <c r="C104" s="460"/>
      <c r="D104" s="497" t="s">
        <v>107</v>
      </c>
      <c r="E104" s="468">
        <v>66</v>
      </c>
      <c r="F104" s="468"/>
      <c r="G104" s="468">
        <v>0</v>
      </c>
      <c r="H104" s="468">
        <f t="shared" si="8"/>
        <v>0</v>
      </c>
      <c r="I104" s="456" t="e">
        <f t="shared" si="9"/>
        <v>#DIV/0!</v>
      </c>
      <c r="J104" s="41"/>
      <c r="K104" s="447"/>
      <c r="L104" s="41"/>
      <c r="M104" s="41"/>
      <c r="N104" s="41"/>
      <c r="O104" s="41"/>
      <c r="P104" s="41"/>
      <c r="Q104" s="41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 x14ac:dyDescent="0.2">
      <c r="A105" s="457"/>
      <c r="B105" s="458">
        <v>32</v>
      </c>
      <c r="C105" s="457"/>
      <c r="D105" s="459" t="s">
        <v>85</v>
      </c>
      <c r="E105" s="456">
        <v>667</v>
      </c>
      <c r="F105" s="456">
        <v>3790</v>
      </c>
      <c r="G105" s="456">
        <v>4247</v>
      </c>
      <c r="H105" s="456">
        <f t="shared" si="8"/>
        <v>636.73163418290858</v>
      </c>
      <c r="I105" s="456">
        <f t="shared" si="9"/>
        <v>112.05804749340369</v>
      </c>
      <c r="J105" s="30"/>
      <c r="K105" s="436"/>
      <c r="L105" s="30"/>
      <c r="M105" s="30"/>
      <c r="N105" s="30"/>
      <c r="O105" s="30"/>
      <c r="P105" s="30"/>
      <c r="Q105" s="30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">
      <c r="A106" s="460"/>
      <c r="B106" s="500">
        <v>321</v>
      </c>
      <c r="C106" s="460"/>
      <c r="D106" s="501" t="s">
        <v>86</v>
      </c>
      <c r="E106" s="463"/>
      <c r="F106" s="463">
        <v>663</v>
      </c>
      <c r="G106" s="463">
        <v>122</v>
      </c>
      <c r="H106" s="463" t="e">
        <f t="shared" si="8"/>
        <v>#DIV/0!</v>
      </c>
      <c r="I106" s="456">
        <f t="shared" si="9"/>
        <v>18.401206636500756</v>
      </c>
      <c r="J106" s="30"/>
      <c r="K106" s="436"/>
      <c r="L106" s="30"/>
      <c r="M106" s="30"/>
      <c r="N106" s="30"/>
      <c r="O106" s="30"/>
      <c r="P106" s="30"/>
      <c r="Q106" s="30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">
      <c r="A107" s="462"/>
      <c r="B107" s="493" t="s">
        <v>87</v>
      </c>
      <c r="C107" s="462"/>
      <c r="D107" s="497" t="s">
        <v>88</v>
      </c>
      <c r="E107" s="455">
        <v>394</v>
      </c>
      <c r="F107" s="455">
        <v>663</v>
      </c>
      <c r="G107" s="455">
        <v>122</v>
      </c>
      <c r="H107" s="463">
        <f t="shared" si="8"/>
        <v>30.964467005076141</v>
      </c>
      <c r="I107" s="456">
        <f t="shared" si="9"/>
        <v>18.401206636500756</v>
      </c>
      <c r="J107" s="41"/>
      <c r="K107" s="449"/>
      <c r="L107" s="41"/>
      <c r="M107" s="41"/>
      <c r="N107" s="41"/>
      <c r="O107" s="41"/>
      <c r="P107" s="41"/>
      <c r="Q107" s="41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 x14ac:dyDescent="0.2">
      <c r="A108" s="462"/>
      <c r="B108" s="493" t="s">
        <v>89</v>
      </c>
      <c r="C108" s="462"/>
      <c r="D108" s="502" t="s">
        <v>90</v>
      </c>
      <c r="E108" s="455">
        <v>0</v>
      </c>
      <c r="F108" s="455">
        <v>0</v>
      </c>
      <c r="G108" s="455">
        <v>0</v>
      </c>
      <c r="H108" s="463" t="e">
        <f t="shared" si="8"/>
        <v>#DIV/0!</v>
      </c>
      <c r="I108" s="456" t="e">
        <f t="shared" si="9"/>
        <v>#DIV/0!</v>
      </c>
      <c r="J108" s="30"/>
      <c r="K108" s="436"/>
      <c r="L108" s="30"/>
      <c r="M108" s="30"/>
      <c r="N108" s="30"/>
      <c r="O108" s="30"/>
      <c r="P108" s="30"/>
      <c r="Q108" s="30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">
      <c r="A109" s="460"/>
      <c r="B109" s="500">
        <v>322</v>
      </c>
      <c r="C109" s="460"/>
      <c r="D109" s="501" t="s">
        <v>92</v>
      </c>
      <c r="E109" s="463">
        <v>0</v>
      </c>
      <c r="F109" s="463">
        <v>0</v>
      </c>
      <c r="G109" s="463">
        <v>2237</v>
      </c>
      <c r="H109" s="463" t="e">
        <f t="shared" si="8"/>
        <v>#DIV/0!</v>
      </c>
      <c r="I109" s="456" t="e">
        <f t="shared" si="9"/>
        <v>#DIV/0!</v>
      </c>
      <c r="J109" s="30"/>
      <c r="K109" s="436"/>
      <c r="L109" s="30"/>
      <c r="M109" s="30"/>
      <c r="N109" s="30"/>
      <c r="O109" s="30"/>
      <c r="P109" s="30"/>
      <c r="Q109" s="30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s="440" customFormat="1" ht="15.75" customHeight="1" x14ac:dyDescent="0.2">
      <c r="A110" s="460"/>
      <c r="B110" s="493">
        <v>3221</v>
      </c>
      <c r="C110" s="462"/>
      <c r="D110" s="497" t="s">
        <v>94</v>
      </c>
      <c r="E110" s="455"/>
      <c r="F110" s="455"/>
      <c r="G110" s="455">
        <v>757</v>
      </c>
      <c r="H110" s="463" t="e">
        <f t="shared" si="8"/>
        <v>#DIV/0!</v>
      </c>
      <c r="I110" s="456" t="e">
        <f t="shared" si="9"/>
        <v>#DIV/0!</v>
      </c>
      <c r="J110" s="54"/>
      <c r="K110" s="436"/>
      <c r="L110" s="54"/>
      <c r="M110" s="54"/>
      <c r="N110" s="54"/>
      <c r="O110" s="54"/>
      <c r="P110" s="54"/>
      <c r="Q110" s="54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">
      <c r="A111" s="462"/>
      <c r="B111" s="493">
        <v>3222</v>
      </c>
      <c r="C111" s="462"/>
      <c r="D111" s="497" t="s">
        <v>304</v>
      </c>
      <c r="E111" s="455">
        <v>160</v>
      </c>
      <c r="F111" s="455">
        <v>0</v>
      </c>
      <c r="G111" s="455">
        <v>0</v>
      </c>
      <c r="H111" s="463">
        <f t="shared" si="8"/>
        <v>0</v>
      </c>
      <c r="I111" s="456" t="e">
        <f t="shared" si="9"/>
        <v>#DIV/0!</v>
      </c>
      <c r="J111" s="30"/>
      <c r="K111" s="436"/>
      <c r="L111" s="30"/>
      <c r="M111" s="30"/>
      <c r="N111" s="30"/>
      <c r="O111" s="30"/>
      <c r="P111" s="30"/>
      <c r="Q111" s="30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">
      <c r="A112" s="462"/>
      <c r="B112" s="493" t="s">
        <v>95</v>
      </c>
      <c r="C112" s="462"/>
      <c r="D112" s="497" t="s">
        <v>96</v>
      </c>
      <c r="E112" s="455"/>
      <c r="F112" s="455">
        <v>0</v>
      </c>
      <c r="G112" s="455">
        <v>0</v>
      </c>
      <c r="H112" s="463" t="e">
        <f t="shared" si="8"/>
        <v>#DIV/0!</v>
      </c>
      <c r="I112" s="456" t="e">
        <f t="shared" si="9"/>
        <v>#DIV/0!</v>
      </c>
      <c r="J112" s="41"/>
      <c r="K112" s="447"/>
      <c r="L112" s="41"/>
      <c r="M112" s="41"/>
      <c r="N112" s="41"/>
      <c r="O112" s="41"/>
      <c r="P112" s="41"/>
      <c r="Q112" s="41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 x14ac:dyDescent="0.2">
      <c r="A113" s="462"/>
      <c r="B113" s="493" t="s">
        <v>97</v>
      </c>
      <c r="C113" s="462"/>
      <c r="D113" s="502" t="s">
        <v>98</v>
      </c>
      <c r="E113" s="455">
        <v>55</v>
      </c>
      <c r="F113" s="455">
        <v>398</v>
      </c>
      <c r="G113" s="455">
        <v>202</v>
      </c>
      <c r="H113" s="463">
        <f t="shared" si="8"/>
        <v>367.27272727272731</v>
      </c>
      <c r="I113" s="456">
        <f t="shared" si="9"/>
        <v>50.753768844221106</v>
      </c>
      <c r="J113" s="30"/>
      <c r="K113" s="436"/>
      <c r="L113" s="30"/>
      <c r="M113" s="30"/>
      <c r="N113" s="30"/>
      <c r="O113" s="30"/>
      <c r="P113" s="30"/>
      <c r="Q113" s="30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s="366" customFormat="1" ht="15.75" customHeight="1" x14ac:dyDescent="0.2">
      <c r="A114" s="462"/>
      <c r="B114" s="493">
        <v>3227</v>
      </c>
      <c r="C114" s="462"/>
      <c r="D114" s="502" t="s">
        <v>303</v>
      </c>
      <c r="E114" s="455">
        <v>16</v>
      </c>
      <c r="F114" s="455">
        <v>0</v>
      </c>
      <c r="G114" s="455">
        <v>0</v>
      </c>
      <c r="H114" s="463">
        <f t="shared" si="8"/>
        <v>0</v>
      </c>
      <c r="I114" s="456" t="e">
        <f t="shared" si="9"/>
        <v>#DIV/0!</v>
      </c>
      <c r="J114" s="54"/>
      <c r="K114" s="436"/>
      <c r="L114" s="54"/>
      <c r="M114" s="54"/>
      <c r="N114" s="54"/>
      <c r="O114" s="54"/>
      <c r="P114" s="54"/>
      <c r="Q114" s="54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s="366" customFormat="1" ht="15.75" customHeight="1" x14ac:dyDescent="0.2">
      <c r="A115" s="462"/>
      <c r="B115" s="493">
        <v>3225</v>
      </c>
      <c r="C115" s="462"/>
      <c r="D115" s="502" t="s">
        <v>105</v>
      </c>
      <c r="E115" s="455">
        <v>42</v>
      </c>
      <c r="F115" s="455">
        <v>265</v>
      </c>
      <c r="G115" s="455">
        <v>1278</v>
      </c>
      <c r="H115" s="463">
        <f t="shared" si="8"/>
        <v>3042.8571428571427</v>
      </c>
      <c r="I115" s="456">
        <f t="shared" si="9"/>
        <v>482.26415094339626</v>
      </c>
      <c r="J115" s="54"/>
      <c r="K115" s="436"/>
      <c r="L115" s="54"/>
      <c r="M115" s="54"/>
      <c r="N115" s="54"/>
      <c r="O115" s="54"/>
      <c r="P115" s="54"/>
      <c r="Q115" s="54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">
      <c r="A116" s="460"/>
      <c r="B116" s="500">
        <v>323</v>
      </c>
      <c r="C116" s="460"/>
      <c r="D116" s="501" t="s">
        <v>109</v>
      </c>
      <c r="E116" s="463">
        <v>3839</v>
      </c>
      <c r="F116" s="463">
        <v>2417</v>
      </c>
      <c r="G116" s="463">
        <v>1522</v>
      </c>
      <c r="H116" s="463">
        <f t="shared" si="8"/>
        <v>39.645741078405834</v>
      </c>
      <c r="I116" s="456">
        <f t="shared" si="9"/>
        <v>62.97062474141498</v>
      </c>
      <c r="J116" s="30"/>
      <c r="K116" s="30"/>
      <c r="L116" s="30"/>
      <c r="M116" s="30"/>
      <c r="N116" s="30"/>
      <c r="O116" s="30"/>
      <c r="P116" s="30"/>
      <c r="Q116" s="30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">
      <c r="A117" s="462"/>
      <c r="B117" s="493" t="s">
        <v>110</v>
      </c>
      <c r="C117" s="462"/>
      <c r="D117" s="497" t="s">
        <v>111</v>
      </c>
      <c r="E117" s="455">
        <v>232</v>
      </c>
      <c r="F117" s="455">
        <v>66</v>
      </c>
      <c r="G117" s="455">
        <v>0</v>
      </c>
      <c r="H117" s="463">
        <f t="shared" ref="H117:H194" si="11">SUM(G117/E117*100)</f>
        <v>0</v>
      </c>
      <c r="I117" s="456">
        <f t="shared" ref="I117:I194" si="12">SUM(G117/F117*100)</f>
        <v>0</v>
      </c>
      <c r="J117" s="30"/>
      <c r="K117" s="30"/>
      <c r="L117" s="30"/>
      <c r="M117" s="30"/>
      <c r="N117" s="30"/>
      <c r="O117" s="30"/>
      <c r="P117" s="30"/>
      <c r="Q117" s="30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">
      <c r="A118" s="462"/>
      <c r="B118" s="493" t="s">
        <v>112</v>
      </c>
      <c r="C118" s="462"/>
      <c r="D118" s="497" t="s">
        <v>113</v>
      </c>
      <c r="E118" s="455">
        <v>3053</v>
      </c>
      <c r="F118" s="455">
        <v>1992</v>
      </c>
      <c r="G118" s="455">
        <v>849</v>
      </c>
      <c r="H118" s="463">
        <f t="shared" si="11"/>
        <v>27.808712741565671</v>
      </c>
      <c r="I118" s="456">
        <f t="shared" si="12"/>
        <v>42.620481927710848</v>
      </c>
      <c r="J118" s="30"/>
      <c r="K118" s="30"/>
      <c r="L118" s="30"/>
      <c r="M118" s="30"/>
      <c r="N118" s="30"/>
      <c r="O118" s="30"/>
      <c r="P118" s="30"/>
      <c r="Q118" s="30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s="440" customFormat="1" ht="15.75" customHeight="1" x14ac:dyDescent="0.2">
      <c r="A119" s="462"/>
      <c r="B119" s="493">
        <v>3233</v>
      </c>
      <c r="C119" s="462"/>
      <c r="D119" s="497" t="s">
        <v>353</v>
      </c>
      <c r="E119" s="455">
        <v>0</v>
      </c>
      <c r="F119" s="455">
        <v>0</v>
      </c>
      <c r="G119" s="455">
        <v>166</v>
      </c>
      <c r="H119" s="463" t="e">
        <f t="shared" si="11"/>
        <v>#DIV/0!</v>
      </c>
      <c r="I119" s="456" t="e">
        <f t="shared" si="12"/>
        <v>#DIV/0!</v>
      </c>
      <c r="J119" s="54"/>
      <c r="K119" s="54"/>
      <c r="L119" s="54"/>
      <c r="M119" s="54"/>
      <c r="N119" s="54"/>
      <c r="O119" s="54"/>
      <c r="P119" s="54"/>
      <c r="Q119" s="54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">
      <c r="A120" s="462"/>
      <c r="B120" s="493" t="s">
        <v>114</v>
      </c>
      <c r="C120" s="462"/>
      <c r="D120" s="497" t="s">
        <v>115</v>
      </c>
      <c r="E120" s="455">
        <v>74</v>
      </c>
      <c r="F120" s="455">
        <v>359</v>
      </c>
      <c r="G120" s="455">
        <v>292</v>
      </c>
      <c r="H120" s="463">
        <f t="shared" si="11"/>
        <v>394.59459459459458</v>
      </c>
      <c r="I120" s="456">
        <f t="shared" si="12"/>
        <v>81.337047353760454</v>
      </c>
      <c r="J120" s="30"/>
      <c r="K120" s="30"/>
      <c r="L120" s="30"/>
      <c r="M120" s="30"/>
      <c r="N120" s="30"/>
      <c r="O120" s="30"/>
      <c r="P120" s="30"/>
      <c r="Q120" s="30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s="366" customFormat="1" ht="15.75" customHeight="1" x14ac:dyDescent="0.2">
      <c r="A121" s="462"/>
      <c r="B121" s="493">
        <v>3237</v>
      </c>
      <c r="C121" s="462"/>
      <c r="D121" s="497" t="s">
        <v>305</v>
      </c>
      <c r="E121" s="455">
        <v>266</v>
      </c>
      <c r="F121" s="455">
        <v>0</v>
      </c>
      <c r="G121" s="455">
        <v>119</v>
      </c>
      <c r="H121" s="463">
        <f t="shared" si="11"/>
        <v>44.736842105263158</v>
      </c>
      <c r="I121" s="456" t="e">
        <f t="shared" si="12"/>
        <v>#DIV/0!</v>
      </c>
      <c r="J121" s="54"/>
      <c r="K121" s="54"/>
      <c r="L121" s="54"/>
      <c r="M121" s="54"/>
      <c r="N121" s="54"/>
      <c r="O121" s="54"/>
      <c r="P121" s="54"/>
      <c r="Q121" s="54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">
      <c r="A122" s="462"/>
      <c r="B122" s="493" t="s">
        <v>116</v>
      </c>
      <c r="C122" s="462"/>
      <c r="D122" s="497" t="s">
        <v>117</v>
      </c>
      <c r="E122" s="455">
        <v>214</v>
      </c>
      <c r="F122" s="455"/>
      <c r="G122" s="455">
        <v>96</v>
      </c>
      <c r="H122" s="463">
        <f t="shared" si="11"/>
        <v>44.859813084112147</v>
      </c>
      <c r="I122" s="456" t="e">
        <f t="shared" si="12"/>
        <v>#DIV/0!</v>
      </c>
      <c r="J122" s="41"/>
      <c r="K122" s="41"/>
      <c r="L122" s="41"/>
      <c r="M122" s="41"/>
      <c r="N122" s="41"/>
      <c r="O122" s="41"/>
      <c r="P122" s="41"/>
      <c r="Q122" s="41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 x14ac:dyDescent="0.2">
      <c r="A123" s="462"/>
      <c r="B123" s="493" t="s">
        <v>118</v>
      </c>
      <c r="C123" s="462"/>
      <c r="D123" s="497" t="s">
        <v>119</v>
      </c>
      <c r="E123" s="455"/>
      <c r="F123" s="455"/>
      <c r="G123" s="455">
        <v>0</v>
      </c>
      <c r="H123" s="463" t="e">
        <f t="shared" si="11"/>
        <v>#DIV/0!</v>
      </c>
      <c r="I123" s="456" t="e">
        <f t="shared" si="12"/>
        <v>#DIV/0!</v>
      </c>
      <c r="J123" s="30"/>
      <c r="K123" s="30"/>
      <c r="L123" s="30"/>
      <c r="M123" s="30"/>
      <c r="N123" s="30"/>
      <c r="O123" s="30"/>
      <c r="P123" s="30"/>
      <c r="Q123" s="30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">
      <c r="A124" s="460"/>
      <c r="B124" s="500">
        <v>329</v>
      </c>
      <c r="C124" s="460"/>
      <c r="D124" s="501" t="s">
        <v>120</v>
      </c>
      <c r="E124" s="463">
        <v>773</v>
      </c>
      <c r="F124" s="463">
        <v>398</v>
      </c>
      <c r="G124" s="463">
        <v>366</v>
      </c>
      <c r="H124" s="463">
        <f t="shared" si="11"/>
        <v>47.347994825355755</v>
      </c>
      <c r="I124" s="456">
        <f t="shared" si="12"/>
        <v>91.959798994974875</v>
      </c>
      <c r="J124" s="30"/>
      <c r="K124" s="30"/>
      <c r="L124" s="30"/>
      <c r="M124" s="30"/>
      <c r="N124" s="30"/>
      <c r="O124" s="30"/>
      <c r="P124" s="30"/>
      <c r="Q124" s="30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">
      <c r="A125" s="462"/>
      <c r="B125" s="493" t="s">
        <v>121</v>
      </c>
      <c r="C125" s="462"/>
      <c r="D125" s="502" t="s">
        <v>122</v>
      </c>
      <c r="E125" s="455"/>
      <c r="F125" s="455"/>
      <c r="G125" s="455">
        <v>0</v>
      </c>
      <c r="H125" s="463" t="e">
        <f t="shared" si="11"/>
        <v>#DIV/0!</v>
      </c>
      <c r="I125" s="456" t="e">
        <f t="shared" si="12"/>
        <v>#DIV/0!</v>
      </c>
      <c r="J125" s="30"/>
      <c r="K125" s="30"/>
      <c r="L125" s="30"/>
      <c r="M125" s="30"/>
      <c r="N125" s="30"/>
      <c r="O125" s="30"/>
      <c r="P125" s="30"/>
      <c r="Q125" s="30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">
      <c r="A126" s="462"/>
      <c r="B126" s="493" t="s">
        <v>123</v>
      </c>
      <c r="C126" s="462"/>
      <c r="D126" s="497" t="s">
        <v>124</v>
      </c>
      <c r="E126" s="503">
        <v>676</v>
      </c>
      <c r="F126" s="455">
        <v>398</v>
      </c>
      <c r="G126" s="455">
        <v>366</v>
      </c>
      <c r="H126" s="463">
        <f t="shared" si="11"/>
        <v>54.142011834319526</v>
      </c>
      <c r="I126" s="456">
        <f t="shared" si="12"/>
        <v>91.959798994974875</v>
      </c>
      <c r="J126" s="30"/>
      <c r="K126" s="30"/>
      <c r="L126" s="30"/>
      <c r="M126" s="30"/>
      <c r="N126" s="30"/>
      <c r="O126" s="30"/>
      <c r="P126" s="30"/>
      <c r="Q126" s="30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">
      <c r="A127" s="462"/>
      <c r="B127" s="504">
        <v>3295</v>
      </c>
      <c r="C127" s="462"/>
      <c r="D127" s="505" t="s">
        <v>125</v>
      </c>
      <c r="E127" s="455">
        <v>0</v>
      </c>
      <c r="F127" s="455"/>
      <c r="G127" s="455">
        <v>0</v>
      </c>
      <c r="H127" s="463" t="e">
        <f t="shared" si="11"/>
        <v>#DIV/0!</v>
      </c>
      <c r="I127" s="456" t="e">
        <f t="shared" si="12"/>
        <v>#DIV/0!</v>
      </c>
      <c r="J127" s="41"/>
      <c r="K127" s="41"/>
      <c r="L127" s="41"/>
      <c r="M127" s="41"/>
      <c r="N127" s="41"/>
      <c r="O127" s="41"/>
      <c r="P127" s="41"/>
      <c r="Q127" s="41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 x14ac:dyDescent="0.2">
      <c r="A128" s="462"/>
      <c r="B128" s="504" t="s">
        <v>126</v>
      </c>
      <c r="C128" s="462"/>
      <c r="D128" s="505" t="s">
        <v>120</v>
      </c>
      <c r="E128" s="455">
        <v>97</v>
      </c>
      <c r="F128" s="455"/>
      <c r="G128" s="455">
        <v>0</v>
      </c>
      <c r="H128" s="463">
        <f t="shared" si="11"/>
        <v>0</v>
      </c>
      <c r="I128" s="456" t="e">
        <f t="shared" si="12"/>
        <v>#DIV/0!</v>
      </c>
      <c r="J128" s="41"/>
      <c r="K128" s="41"/>
      <c r="L128" s="41"/>
      <c r="M128" s="41"/>
      <c r="N128" s="41"/>
      <c r="O128" s="41"/>
      <c r="P128" s="41"/>
      <c r="Q128" s="41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 x14ac:dyDescent="0.2">
      <c r="A129" s="457"/>
      <c r="B129" s="458">
        <v>34</v>
      </c>
      <c r="C129" s="457"/>
      <c r="D129" s="459" t="s">
        <v>127</v>
      </c>
      <c r="E129" s="456">
        <v>22</v>
      </c>
      <c r="F129" s="456">
        <v>47</v>
      </c>
      <c r="G129" s="456">
        <v>45</v>
      </c>
      <c r="H129" s="456">
        <f t="shared" si="11"/>
        <v>204.54545454545453</v>
      </c>
      <c r="I129" s="456">
        <f t="shared" si="12"/>
        <v>95.744680851063833</v>
      </c>
      <c r="J129" s="30"/>
      <c r="K129" s="30"/>
      <c r="L129" s="30"/>
      <c r="M129" s="30"/>
      <c r="N129" s="30"/>
      <c r="O129" s="30"/>
      <c r="P129" s="30"/>
      <c r="Q129" s="30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">
      <c r="A130" s="460"/>
      <c r="B130" s="500">
        <v>343</v>
      </c>
      <c r="C130" s="460"/>
      <c r="D130" s="501" t="s">
        <v>128</v>
      </c>
      <c r="E130" s="463" t="e">
        <f>SUM(POSEBNI_DIO_!#REF!)</f>
        <v>#REF!</v>
      </c>
      <c r="F130" s="463">
        <v>0</v>
      </c>
      <c r="G130" s="463">
        <v>45</v>
      </c>
      <c r="H130" s="463" t="e">
        <f t="shared" si="11"/>
        <v>#REF!</v>
      </c>
      <c r="I130" s="456" t="e">
        <f t="shared" si="12"/>
        <v>#DIV/0!</v>
      </c>
      <c r="J130" s="102"/>
      <c r="K130" s="102"/>
      <c r="L130" s="102"/>
      <c r="M130" s="102"/>
      <c r="N130" s="102"/>
      <c r="O130" s="102"/>
      <c r="P130" s="102"/>
      <c r="Q130" s="102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s="366" customFormat="1" ht="15.75" customHeight="1" x14ac:dyDescent="0.2">
      <c r="A131" s="462"/>
      <c r="B131" s="493">
        <v>3433</v>
      </c>
      <c r="C131" s="462"/>
      <c r="D131" s="497" t="s">
        <v>306</v>
      </c>
      <c r="E131" s="455">
        <v>22</v>
      </c>
      <c r="F131" s="455">
        <v>47</v>
      </c>
      <c r="G131" s="463">
        <v>45</v>
      </c>
      <c r="H131" s="463">
        <f t="shared" si="11"/>
        <v>204.54545454545453</v>
      </c>
      <c r="I131" s="456">
        <f t="shared" si="12"/>
        <v>95.744680851063833</v>
      </c>
      <c r="J131" s="102"/>
      <c r="K131" s="102"/>
      <c r="L131" s="102"/>
      <c r="M131" s="102"/>
      <c r="N131" s="102"/>
      <c r="O131" s="102"/>
      <c r="P131" s="102"/>
      <c r="Q131" s="102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 x14ac:dyDescent="0.2">
      <c r="A132" s="462"/>
      <c r="B132" s="493" t="s">
        <v>129</v>
      </c>
      <c r="C132" s="462"/>
      <c r="D132" s="497" t="s">
        <v>130</v>
      </c>
      <c r="E132" s="455">
        <v>0</v>
      </c>
      <c r="F132" s="455"/>
      <c r="G132" s="455">
        <v>0</v>
      </c>
      <c r="H132" s="455" t="e">
        <f t="shared" si="11"/>
        <v>#DIV/0!</v>
      </c>
      <c r="I132" s="456" t="e">
        <f t="shared" si="12"/>
        <v>#DIV/0!</v>
      </c>
      <c r="J132" s="41"/>
      <c r="K132" s="41"/>
      <c r="L132" s="41"/>
      <c r="M132" s="41"/>
      <c r="N132" s="41"/>
      <c r="O132" s="41"/>
      <c r="P132" s="41"/>
      <c r="Q132" s="41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s="378" customFormat="1" ht="15.75" customHeight="1" x14ac:dyDescent="0.2">
      <c r="A133" s="472"/>
      <c r="B133" s="506">
        <v>37</v>
      </c>
      <c r="C133" s="472"/>
      <c r="D133" s="507" t="s">
        <v>296</v>
      </c>
      <c r="E133" s="508">
        <v>347</v>
      </c>
      <c r="F133" s="508">
        <v>265</v>
      </c>
      <c r="G133" s="508">
        <v>196</v>
      </c>
      <c r="H133" s="508">
        <f t="shared" si="11"/>
        <v>56.484149855907781</v>
      </c>
      <c r="I133" s="456">
        <f t="shared" si="12"/>
        <v>73.962264150943398</v>
      </c>
      <c r="J133" s="376"/>
      <c r="K133" s="376"/>
      <c r="L133" s="376"/>
      <c r="M133" s="376"/>
      <c r="N133" s="376"/>
      <c r="O133" s="376"/>
      <c r="P133" s="376"/>
      <c r="Q133" s="376"/>
      <c r="R133" s="377"/>
      <c r="S133" s="377"/>
      <c r="T133" s="377"/>
      <c r="U133" s="377"/>
      <c r="V133" s="377"/>
      <c r="W133" s="377"/>
      <c r="X133" s="377"/>
      <c r="Y133" s="377"/>
      <c r="Z133" s="377"/>
    </row>
    <row r="134" spans="1:26" s="366" customFormat="1" ht="15.75" customHeight="1" x14ac:dyDescent="0.2">
      <c r="A134" s="462"/>
      <c r="B134" s="493">
        <v>3722</v>
      </c>
      <c r="C134" s="462"/>
      <c r="D134" s="497" t="s">
        <v>297</v>
      </c>
      <c r="E134" s="455">
        <v>347</v>
      </c>
      <c r="F134" s="455">
        <v>265</v>
      </c>
      <c r="G134" s="455">
        <v>196</v>
      </c>
      <c r="H134" s="455">
        <f t="shared" si="11"/>
        <v>56.484149855907781</v>
      </c>
      <c r="I134" s="456">
        <f t="shared" si="12"/>
        <v>73.962264150943398</v>
      </c>
      <c r="J134" s="49"/>
      <c r="K134" s="49"/>
      <c r="L134" s="49"/>
      <c r="M134" s="49"/>
      <c r="N134" s="49"/>
      <c r="O134" s="49"/>
      <c r="P134" s="49"/>
      <c r="Q134" s="49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s="428" customFormat="1" ht="15.75" customHeight="1" x14ac:dyDescent="0.2">
      <c r="A135" s="457"/>
      <c r="B135" s="458">
        <v>38</v>
      </c>
      <c r="C135" s="457"/>
      <c r="D135" s="459" t="s">
        <v>54</v>
      </c>
      <c r="E135" s="456">
        <v>0</v>
      </c>
      <c r="F135" s="456">
        <v>0</v>
      </c>
      <c r="G135" s="456">
        <v>20</v>
      </c>
      <c r="H135" s="455" t="e">
        <f t="shared" si="11"/>
        <v>#DIV/0!</v>
      </c>
      <c r="I135" s="456" t="e">
        <f t="shared" si="12"/>
        <v>#DIV/0!</v>
      </c>
      <c r="J135" s="54"/>
      <c r="K135" s="54"/>
      <c r="L135" s="54"/>
      <c r="M135" s="54"/>
      <c r="N135" s="54"/>
      <c r="O135" s="54"/>
      <c r="P135" s="54"/>
      <c r="Q135" s="54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s="428" customFormat="1" ht="15.75" customHeight="1" x14ac:dyDescent="0.2">
      <c r="A136" s="462"/>
      <c r="B136" s="493">
        <v>3812</v>
      </c>
      <c r="C136" s="462"/>
      <c r="D136" s="497" t="s">
        <v>347</v>
      </c>
      <c r="E136" s="455">
        <v>0</v>
      </c>
      <c r="F136" s="455">
        <v>0</v>
      </c>
      <c r="G136" s="455">
        <v>20</v>
      </c>
      <c r="H136" s="455" t="e">
        <f t="shared" si="11"/>
        <v>#DIV/0!</v>
      </c>
      <c r="I136" s="456" t="e">
        <f t="shared" si="12"/>
        <v>#DIV/0!</v>
      </c>
      <c r="J136" s="49"/>
      <c r="K136" s="49"/>
      <c r="L136" s="54"/>
      <c r="M136" s="49"/>
      <c r="N136" s="49"/>
      <c r="O136" s="49"/>
      <c r="P136" s="49"/>
      <c r="Q136" s="49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 x14ac:dyDescent="0.2">
      <c r="A137" s="460"/>
      <c r="B137" s="512"/>
      <c r="C137" s="512" t="s">
        <v>131</v>
      </c>
      <c r="D137" s="512" t="s">
        <v>132</v>
      </c>
      <c r="E137" s="513">
        <v>5986</v>
      </c>
      <c r="F137" s="513">
        <v>7963</v>
      </c>
      <c r="G137" s="513" t="s">
        <v>360</v>
      </c>
      <c r="H137" s="512">
        <f t="shared" si="11"/>
        <v>23.304376879385234</v>
      </c>
      <c r="I137" s="512">
        <f t="shared" si="12"/>
        <v>17.518523169659677</v>
      </c>
      <c r="J137" s="41"/>
      <c r="K137" s="41"/>
      <c r="L137" s="54"/>
      <c r="M137" s="41"/>
      <c r="N137" s="41"/>
      <c r="O137" s="41"/>
      <c r="P137" s="41"/>
      <c r="Q137" s="41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hidden="1" customHeight="1" x14ac:dyDescent="0.2">
      <c r="A138" s="457"/>
      <c r="B138" s="458">
        <v>32</v>
      </c>
      <c r="C138" s="457"/>
      <c r="D138" s="459" t="s">
        <v>85</v>
      </c>
      <c r="E138" s="456"/>
      <c r="F138" s="456" t="e">
        <f>SUM(POSEBNI_DIO_!C16,POSEBNI_DIO_!#REF!)</f>
        <v>#REF!</v>
      </c>
      <c r="G138" s="456">
        <f>SUM(G88:G98)</f>
        <v>22199</v>
      </c>
      <c r="H138" s="463" t="e">
        <f t="shared" si="11"/>
        <v>#DIV/0!</v>
      </c>
      <c r="I138" s="456" t="e">
        <f t="shared" si="12"/>
        <v>#REF!</v>
      </c>
      <c r="J138" s="41"/>
      <c r="K138" s="41"/>
      <c r="L138" s="49"/>
      <c r="M138" s="41"/>
      <c r="N138" s="41"/>
      <c r="O138" s="41"/>
      <c r="P138" s="41"/>
      <c r="Q138" s="41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 x14ac:dyDescent="0.2">
      <c r="A139" s="460"/>
      <c r="B139" s="465">
        <v>321</v>
      </c>
      <c r="C139" s="460"/>
      <c r="D139" s="501" t="s">
        <v>86</v>
      </c>
      <c r="E139" s="466"/>
      <c r="F139" s="466">
        <f t="shared" ref="F139" si="13">SUM(F140)</f>
        <v>0</v>
      </c>
      <c r="G139" s="466">
        <v>0</v>
      </c>
      <c r="H139" s="463" t="e">
        <f t="shared" si="11"/>
        <v>#DIV/0!</v>
      </c>
      <c r="I139" s="456" t="e">
        <f t="shared" si="12"/>
        <v>#DIV/0!</v>
      </c>
      <c r="J139" s="41"/>
      <c r="K139" s="41"/>
      <c r="L139" s="41"/>
      <c r="M139" s="41"/>
      <c r="N139" s="41"/>
      <c r="O139" s="41"/>
      <c r="P139" s="41"/>
      <c r="Q139" s="41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 x14ac:dyDescent="0.2">
      <c r="A140" s="460"/>
      <c r="B140" s="467" t="s">
        <v>87</v>
      </c>
      <c r="C140" s="460"/>
      <c r="D140" s="497" t="s">
        <v>88</v>
      </c>
      <c r="E140" s="468"/>
      <c r="F140" s="468"/>
      <c r="G140" s="468">
        <v>0</v>
      </c>
      <c r="H140" s="463" t="e">
        <f t="shared" si="11"/>
        <v>#DIV/0!</v>
      </c>
      <c r="I140" s="456" t="e">
        <f t="shared" si="12"/>
        <v>#DIV/0!</v>
      </c>
      <c r="J140" s="41"/>
      <c r="K140" s="41"/>
      <c r="L140" s="41"/>
      <c r="M140" s="41"/>
      <c r="N140" s="41"/>
      <c r="O140" s="41"/>
      <c r="P140" s="41"/>
      <c r="Q140" s="41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 x14ac:dyDescent="0.2">
      <c r="A141" s="460"/>
      <c r="B141" s="465">
        <v>322</v>
      </c>
      <c r="C141" s="460"/>
      <c r="D141" s="501" t="s">
        <v>92</v>
      </c>
      <c r="E141" s="466">
        <v>5986</v>
      </c>
      <c r="F141" s="466"/>
      <c r="G141" s="466">
        <v>1395</v>
      </c>
      <c r="H141" s="463">
        <f t="shared" si="11"/>
        <v>23.304376879385234</v>
      </c>
      <c r="I141" s="456" t="e">
        <f t="shared" si="12"/>
        <v>#DIV/0!</v>
      </c>
      <c r="J141" s="41"/>
      <c r="K141" s="41"/>
      <c r="L141" s="41"/>
      <c r="M141" s="41"/>
      <c r="N141" s="41"/>
      <c r="O141" s="41"/>
      <c r="P141" s="41"/>
      <c r="Q141" s="41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s="366" customFormat="1" ht="15.75" customHeight="1" x14ac:dyDescent="0.2">
      <c r="A142" s="462"/>
      <c r="B142" s="467" t="s">
        <v>93</v>
      </c>
      <c r="C142" s="462"/>
      <c r="D142" s="497" t="s">
        <v>94</v>
      </c>
      <c r="E142" s="468">
        <v>6</v>
      </c>
      <c r="F142" s="466">
        <v>399</v>
      </c>
      <c r="G142" s="466">
        <v>0</v>
      </c>
      <c r="H142" s="463">
        <f t="shared" si="11"/>
        <v>0</v>
      </c>
      <c r="I142" s="456">
        <f t="shared" si="12"/>
        <v>0</v>
      </c>
      <c r="J142" s="49"/>
      <c r="K142" s="49"/>
      <c r="L142" s="49"/>
      <c r="M142" s="49"/>
      <c r="N142" s="49"/>
      <c r="O142" s="49"/>
      <c r="P142" s="49"/>
      <c r="Q142" s="49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s="366" customFormat="1" ht="15.75" customHeight="1" x14ac:dyDescent="0.2">
      <c r="A143" s="462"/>
      <c r="B143" s="467" t="s">
        <v>103</v>
      </c>
      <c r="C143" s="462"/>
      <c r="D143" s="497" t="s">
        <v>104</v>
      </c>
      <c r="E143" s="468">
        <v>5481.3</v>
      </c>
      <c r="F143" s="466">
        <v>6636</v>
      </c>
      <c r="G143" s="466">
        <v>921</v>
      </c>
      <c r="H143" s="463">
        <f t="shared" si="11"/>
        <v>16.802583328772371</v>
      </c>
      <c r="I143" s="456">
        <f t="shared" si="12"/>
        <v>13.878842676311031</v>
      </c>
      <c r="J143" s="49"/>
      <c r="K143" s="49"/>
      <c r="L143" s="49"/>
      <c r="M143" s="49"/>
      <c r="N143" s="49"/>
      <c r="O143" s="49"/>
      <c r="P143" s="49"/>
      <c r="Q143" s="49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s="366" customFormat="1" ht="15.75" customHeight="1" x14ac:dyDescent="0.2">
      <c r="A144" s="462"/>
      <c r="B144" s="467" t="s">
        <v>114</v>
      </c>
      <c r="C144" s="462"/>
      <c r="D144" s="497" t="s">
        <v>115</v>
      </c>
      <c r="E144" s="468">
        <v>194</v>
      </c>
      <c r="F144" s="466">
        <v>597</v>
      </c>
      <c r="G144" s="466">
        <v>180</v>
      </c>
      <c r="H144" s="463">
        <f t="shared" si="11"/>
        <v>92.783505154639172</v>
      </c>
      <c r="I144" s="456">
        <f t="shared" si="12"/>
        <v>30.150753768844218</v>
      </c>
      <c r="J144" s="49"/>
      <c r="K144" s="49"/>
      <c r="L144" s="49"/>
      <c r="M144" s="49"/>
      <c r="N144" s="49"/>
      <c r="O144" s="49"/>
      <c r="P144" s="49"/>
      <c r="Q144" s="49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s="366" customFormat="1" ht="15.75" customHeight="1" x14ac:dyDescent="0.2">
      <c r="A145" s="462"/>
      <c r="B145" s="467" t="s">
        <v>95</v>
      </c>
      <c r="C145" s="462"/>
      <c r="D145" s="497" t="s">
        <v>96</v>
      </c>
      <c r="E145" s="468">
        <v>305</v>
      </c>
      <c r="F145" s="466">
        <v>265</v>
      </c>
      <c r="G145" s="466">
        <v>294</v>
      </c>
      <c r="H145" s="463">
        <f t="shared" si="11"/>
        <v>96.393442622950815</v>
      </c>
      <c r="I145" s="456">
        <f t="shared" si="12"/>
        <v>110.94339622641509</v>
      </c>
      <c r="J145" s="49"/>
      <c r="K145" s="49"/>
      <c r="L145" s="49"/>
      <c r="M145" s="49"/>
      <c r="N145" s="49"/>
      <c r="O145" s="49"/>
      <c r="P145" s="49"/>
      <c r="Q145" s="49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 x14ac:dyDescent="0.2">
      <c r="A146" s="460"/>
      <c r="B146" s="467" t="s">
        <v>307</v>
      </c>
      <c r="C146" s="460"/>
      <c r="D146" s="497" t="s">
        <v>308</v>
      </c>
      <c r="E146" s="468"/>
      <c r="F146" s="468">
        <v>66</v>
      </c>
      <c r="G146" s="468">
        <v>0</v>
      </c>
      <c r="H146" s="463" t="e">
        <f t="shared" si="11"/>
        <v>#DIV/0!</v>
      </c>
      <c r="I146" s="456">
        <f t="shared" si="12"/>
        <v>0</v>
      </c>
      <c r="J146" s="41"/>
      <c r="K146" s="41"/>
      <c r="L146" s="450"/>
      <c r="M146" s="41"/>
      <c r="N146" s="41"/>
      <c r="O146" s="41"/>
      <c r="P146" s="41"/>
      <c r="Q146" s="41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3.5" customHeight="1" x14ac:dyDescent="0.2">
      <c r="A147" s="460"/>
      <c r="B147" s="465">
        <v>324</v>
      </c>
      <c r="C147" s="460"/>
      <c r="D147" s="509" t="s">
        <v>133</v>
      </c>
      <c r="E147" s="466"/>
      <c r="F147" s="466"/>
      <c r="G147" s="466">
        <v>0</v>
      </c>
      <c r="H147" s="463" t="e">
        <f t="shared" si="11"/>
        <v>#DIV/0!</v>
      </c>
      <c r="I147" s="456" t="e">
        <f t="shared" si="12"/>
        <v>#DIV/0!</v>
      </c>
      <c r="J147" s="102"/>
      <c r="K147" s="102"/>
      <c r="L147" s="102"/>
      <c r="M147" s="102"/>
      <c r="N147" s="102"/>
      <c r="O147" s="102"/>
      <c r="P147" s="102"/>
      <c r="Q147" s="102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3.5" customHeight="1" x14ac:dyDescent="0.2">
      <c r="A148" s="460"/>
      <c r="B148" s="467">
        <v>3241</v>
      </c>
      <c r="C148" s="460"/>
      <c r="D148" s="502" t="s">
        <v>133</v>
      </c>
      <c r="E148" s="468">
        <v>0</v>
      </c>
      <c r="F148" s="468"/>
      <c r="G148" s="468">
        <v>0</v>
      </c>
      <c r="H148" s="463" t="e">
        <f t="shared" si="11"/>
        <v>#DIV/0!</v>
      </c>
      <c r="I148" s="456" t="e">
        <f t="shared" si="12"/>
        <v>#DIV/0!</v>
      </c>
      <c r="J148" s="41"/>
      <c r="K148" s="41"/>
      <c r="L148" s="41"/>
      <c r="M148" s="41"/>
      <c r="N148" s="41"/>
      <c r="O148" s="41"/>
      <c r="P148" s="41"/>
      <c r="Q148" s="41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3.5" customHeight="1" x14ac:dyDescent="0.2">
      <c r="A149" s="460"/>
      <c r="B149" s="512"/>
      <c r="C149" s="512">
        <v>52</v>
      </c>
      <c r="D149" s="512" t="s">
        <v>134</v>
      </c>
      <c r="E149" s="513">
        <v>462484</v>
      </c>
      <c r="F149" s="513">
        <v>463573</v>
      </c>
      <c r="G149" s="513" t="s">
        <v>359</v>
      </c>
      <c r="H149" s="512">
        <f t="shared" si="11"/>
        <v>121.14083946687886</v>
      </c>
      <c r="I149" s="512">
        <f t="shared" si="12"/>
        <v>120.85626212052902</v>
      </c>
      <c r="J149" s="41"/>
      <c r="K149" s="41"/>
      <c r="L149" s="41"/>
      <c r="M149" s="41"/>
      <c r="N149" s="41"/>
      <c r="O149" s="41"/>
      <c r="P149" s="41"/>
      <c r="Q149" s="41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s="366" customFormat="1" ht="13.5" customHeight="1" x14ac:dyDescent="0.2">
      <c r="A150" s="472"/>
      <c r="B150" s="506">
        <v>31</v>
      </c>
      <c r="C150" s="474"/>
      <c r="D150" s="475" t="s">
        <v>79</v>
      </c>
      <c r="E150" s="476">
        <v>427637</v>
      </c>
      <c r="F150" s="476">
        <v>437757</v>
      </c>
      <c r="G150" s="476">
        <v>492335</v>
      </c>
      <c r="H150" s="476">
        <f t="shared" si="11"/>
        <v>115.12918667000282</v>
      </c>
      <c r="I150" s="456">
        <f t="shared" si="12"/>
        <v>112.4676475761667</v>
      </c>
      <c r="J150" s="49"/>
      <c r="K150" s="49"/>
      <c r="L150" s="49"/>
      <c r="M150" s="49"/>
      <c r="N150" s="49"/>
      <c r="O150" s="49"/>
      <c r="P150" s="49"/>
      <c r="Q150" s="49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366" customFormat="1" ht="13.5" customHeight="1" x14ac:dyDescent="0.2">
      <c r="A151" s="460"/>
      <c r="B151" s="500">
        <v>311</v>
      </c>
      <c r="C151" s="465"/>
      <c r="D151" s="471" t="s">
        <v>309</v>
      </c>
      <c r="E151" s="385">
        <v>350420</v>
      </c>
      <c r="F151" s="385">
        <v>367665</v>
      </c>
      <c r="G151" s="466">
        <v>405288</v>
      </c>
      <c r="H151" s="463">
        <f t="shared" si="11"/>
        <v>115.65778209006335</v>
      </c>
      <c r="I151" s="456">
        <f t="shared" si="12"/>
        <v>110.23295663171638</v>
      </c>
      <c r="J151" s="49"/>
      <c r="K151" s="49"/>
      <c r="L151" s="49"/>
      <c r="M151" s="49"/>
      <c r="N151" s="49"/>
      <c r="O151" s="49"/>
      <c r="P151" s="49"/>
      <c r="Q151" s="49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366" customFormat="1" ht="13.5" customHeight="1" x14ac:dyDescent="0.2">
      <c r="A152" s="460"/>
      <c r="B152" s="500">
        <v>312</v>
      </c>
      <c r="C152" s="465"/>
      <c r="D152" s="471" t="s">
        <v>310</v>
      </c>
      <c r="E152" s="385">
        <v>19291</v>
      </c>
      <c r="F152" s="385">
        <v>14514</v>
      </c>
      <c r="G152" s="385">
        <v>20011</v>
      </c>
      <c r="H152" s="463">
        <f t="shared" si="11"/>
        <v>103.73231040381525</v>
      </c>
      <c r="I152" s="456">
        <f t="shared" si="12"/>
        <v>137.87377704285518</v>
      </c>
      <c r="J152" s="49"/>
      <c r="K152" s="49"/>
      <c r="L152" s="49"/>
      <c r="M152" s="49"/>
      <c r="N152" s="49"/>
      <c r="O152" s="49"/>
      <c r="P152" s="49"/>
      <c r="Q152" s="49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384" customFormat="1" ht="13.5" customHeight="1" x14ac:dyDescent="0.2">
      <c r="A153" s="462"/>
      <c r="B153" s="493">
        <v>3121</v>
      </c>
      <c r="C153" s="467"/>
      <c r="D153" s="494" t="s">
        <v>310</v>
      </c>
      <c r="E153" s="368">
        <v>19291</v>
      </c>
      <c r="F153" s="368">
        <v>14514</v>
      </c>
      <c r="G153" s="468">
        <v>20011</v>
      </c>
      <c r="H153" s="463">
        <f t="shared" si="11"/>
        <v>103.73231040381525</v>
      </c>
      <c r="I153" s="456">
        <f t="shared" si="12"/>
        <v>137.87377704285518</v>
      </c>
      <c r="J153" s="382"/>
      <c r="K153" s="382"/>
      <c r="L153" s="382"/>
      <c r="M153" s="382"/>
      <c r="N153" s="382"/>
      <c r="O153" s="382"/>
      <c r="P153" s="382"/>
      <c r="Q153" s="382"/>
      <c r="R153" s="383"/>
      <c r="S153" s="383"/>
      <c r="T153" s="383"/>
      <c r="U153" s="383"/>
      <c r="V153" s="383"/>
      <c r="W153" s="383"/>
      <c r="X153" s="383"/>
      <c r="Y153" s="383"/>
      <c r="Z153" s="383"/>
    </row>
    <row r="154" spans="1:26" s="366" customFormat="1" ht="13.5" customHeight="1" x14ac:dyDescent="0.2">
      <c r="A154" s="460"/>
      <c r="B154" s="500">
        <v>313</v>
      </c>
      <c r="C154" s="465"/>
      <c r="D154" s="471" t="s">
        <v>82</v>
      </c>
      <c r="E154" s="385">
        <v>57926</v>
      </c>
      <c r="F154" s="385">
        <v>55578</v>
      </c>
      <c r="G154" s="385">
        <v>67036</v>
      </c>
      <c r="H154" s="463">
        <f t="shared" si="11"/>
        <v>115.72696198598211</v>
      </c>
      <c r="I154" s="456">
        <f t="shared" si="12"/>
        <v>120.61607110727266</v>
      </c>
      <c r="J154" s="49"/>
      <c r="K154" s="49"/>
      <c r="L154" s="49"/>
      <c r="M154" s="49"/>
      <c r="N154" s="49"/>
      <c r="O154" s="49"/>
      <c r="P154" s="49"/>
      <c r="Q154" s="49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384" customFormat="1" ht="13.5" customHeight="1" x14ac:dyDescent="0.2">
      <c r="A155" s="462"/>
      <c r="B155" s="493">
        <v>3132</v>
      </c>
      <c r="C155" s="467"/>
      <c r="D155" s="494" t="s">
        <v>311</v>
      </c>
      <c r="E155" s="368">
        <v>57926</v>
      </c>
      <c r="F155" s="368">
        <v>55578</v>
      </c>
      <c r="G155" s="468">
        <v>67036</v>
      </c>
      <c r="H155" s="463">
        <f t="shared" si="11"/>
        <v>115.72696198598211</v>
      </c>
      <c r="I155" s="456">
        <f t="shared" si="12"/>
        <v>120.61607110727266</v>
      </c>
      <c r="J155" s="382"/>
      <c r="K155" s="382"/>
      <c r="L155" s="382"/>
      <c r="M155" s="382"/>
      <c r="N155" s="382"/>
      <c r="O155" s="382"/>
      <c r="P155" s="382"/>
      <c r="Q155" s="382"/>
      <c r="R155" s="383"/>
      <c r="S155" s="383"/>
      <c r="T155" s="383"/>
      <c r="U155" s="383"/>
      <c r="V155" s="383"/>
      <c r="W155" s="383"/>
      <c r="X155" s="383"/>
      <c r="Y155" s="383"/>
      <c r="Z155" s="383"/>
    </row>
    <row r="156" spans="1:26" s="384" customFormat="1" ht="13.5" customHeight="1" x14ac:dyDescent="0.2">
      <c r="A156" s="462"/>
      <c r="B156" s="493">
        <v>3133</v>
      </c>
      <c r="C156" s="467"/>
      <c r="D156" s="494" t="s">
        <v>312</v>
      </c>
      <c r="E156" s="368">
        <v>82</v>
      </c>
      <c r="F156" s="368"/>
      <c r="G156" s="468">
        <v>0</v>
      </c>
      <c r="H156" s="463">
        <f t="shared" si="11"/>
        <v>0</v>
      </c>
      <c r="I156" s="456" t="e">
        <f t="shared" si="12"/>
        <v>#DIV/0!</v>
      </c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</row>
    <row r="157" spans="1:26" ht="13.5" customHeight="1" x14ac:dyDescent="0.2">
      <c r="A157" s="457"/>
      <c r="B157" s="458">
        <v>32</v>
      </c>
      <c r="C157" s="457"/>
      <c r="D157" s="459" t="s">
        <v>85</v>
      </c>
      <c r="E157" s="456">
        <v>30034</v>
      </c>
      <c r="F157" s="456">
        <v>26528</v>
      </c>
      <c r="G157" s="456">
        <v>60070</v>
      </c>
      <c r="H157" s="456">
        <f t="shared" si="11"/>
        <v>200.00665911966439</v>
      </c>
      <c r="I157" s="456">
        <f t="shared" si="12"/>
        <v>226.43998793727383</v>
      </c>
      <c r="J157" s="41"/>
      <c r="K157" s="41"/>
      <c r="L157" s="41"/>
      <c r="M157" s="41"/>
      <c r="N157" s="41"/>
      <c r="O157" s="41"/>
      <c r="P157" s="41"/>
      <c r="Q157" s="41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366" customFormat="1" ht="13.5" customHeight="1" x14ac:dyDescent="0.2">
      <c r="A158" s="477"/>
      <c r="B158" s="510" t="s">
        <v>102</v>
      </c>
      <c r="C158" s="477"/>
      <c r="D158" s="511" t="s">
        <v>313</v>
      </c>
      <c r="E158" s="482">
        <v>16614</v>
      </c>
      <c r="F158" s="482">
        <v>17413</v>
      </c>
      <c r="G158" s="482">
        <v>24300</v>
      </c>
      <c r="H158" s="463">
        <f t="shared" si="11"/>
        <v>146.26218851570965</v>
      </c>
      <c r="I158" s="456">
        <f t="shared" si="12"/>
        <v>139.55091023947625</v>
      </c>
      <c r="J158" s="49"/>
      <c r="K158" s="49"/>
      <c r="L158" s="49"/>
      <c r="M158" s="49"/>
      <c r="N158" s="49"/>
      <c r="O158" s="49"/>
      <c r="P158" s="49"/>
      <c r="Q158" s="49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384" customFormat="1" ht="13.5" customHeight="1" x14ac:dyDescent="0.2">
      <c r="A159" s="479"/>
      <c r="B159" s="478" t="s">
        <v>89</v>
      </c>
      <c r="C159" s="479"/>
      <c r="D159" s="480" t="s">
        <v>314</v>
      </c>
      <c r="E159" s="481">
        <v>16614</v>
      </c>
      <c r="F159" s="481">
        <v>17413</v>
      </c>
      <c r="G159" s="481">
        <v>24300</v>
      </c>
      <c r="H159" s="463">
        <f t="shared" si="11"/>
        <v>146.26218851570965</v>
      </c>
      <c r="I159" s="456">
        <f t="shared" si="12"/>
        <v>139.55091023947625</v>
      </c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</row>
    <row r="160" spans="1:26" s="366" customFormat="1" ht="13.5" customHeight="1" x14ac:dyDescent="0.2">
      <c r="A160" s="477"/>
      <c r="B160" s="510" t="s">
        <v>315</v>
      </c>
      <c r="C160" s="477"/>
      <c r="D160" s="511" t="s">
        <v>85</v>
      </c>
      <c r="E160" s="482">
        <v>6476</v>
      </c>
      <c r="F160" s="482"/>
      <c r="G160" s="482">
        <v>27546</v>
      </c>
      <c r="H160" s="463">
        <f t="shared" si="11"/>
        <v>425.35515750463253</v>
      </c>
      <c r="I160" s="456" t="e">
        <f t="shared" si="12"/>
        <v>#DIV/0!</v>
      </c>
      <c r="J160" s="49"/>
      <c r="K160" s="49"/>
      <c r="L160" s="49"/>
      <c r="M160" s="49"/>
      <c r="N160" s="49"/>
      <c r="O160" s="49"/>
      <c r="P160" s="49"/>
      <c r="Q160" s="49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384" customFormat="1" ht="13.5" customHeight="1" x14ac:dyDescent="0.2">
      <c r="A161" s="479"/>
      <c r="B161" s="478" t="s">
        <v>93</v>
      </c>
      <c r="C161" s="479"/>
      <c r="D161" s="480" t="s">
        <v>316</v>
      </c>
      <c r="E161" s="481">
        <v>54</v>
      </c>
      <c r="F161" s="481"/>
      <c r="G161" s="481">
        <v>583</v>
      </c>
      <c r="H161" s="463">
        <f t="shared" si="11"/>
        <v>1079.6296296296296</v>
      </c>
      <c r="I161" s="456" t="e">
        <f t="shared" si="12"/>
        <v>#DIV/0!</v>
      </c>
      <c r="J161" s="382"/>
      <c r="K161" s="382"/>
      <c r="L161" s="382"/>
      <c r="M161" s="382"/>
      <c r="N161" s="382"/>
      <c r="O161" s="382"/>
      <c r="P161" s="382"/>
      <c r="Q161" s="382"/>
      <c r="R161" s="383"/>
      <c r="S161" s="383"/>
      <c r="T161" s="383"/>
      <c r="U161" s="383"/>
      <c r="V161" s="383"/>
      <c r="W161" s="383"/>
      <c r="X161" s="383"/>
      <c r="Y161" s="383"/>
      <c r="Z161" s="383"/>
    </row>
    <row r="162" spans="1:26" s="384" customFormat="1" ht="13.5" customHeight="1" x14ac:dyDescent="0.2">
      <c r="A162" s="479"/>
      <c r="B162" s="478" t="s">
        <v>95</v>
      </c>
      <c r="C162" s="479"/>
      <c r="D162" s="480" t="s">
        <v>96</v>
      </c>
      <c r="E162" s="481">
        <v>64</v>
      </c>
      <c r="F162" s="481"/>
      <c r="G162" s="481">
        <v>0</v>
      </c>
      <c r="H162" s="463">
        <f t="shared" si="11"/>
        <v>0</v>
      </c>
      <c r="I162" s="456" t="e">
        <f t="shared" si="12"/>
        <v>#DIV/0!</v>
      </c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</row>
    <row r="163" spans="1:26" s="384" customFormat="1" ht="13.5" customHeight="1" x14ac:dyDescent="0.2">
      <c r="A163" s="479"/>
      <c r="B163" s="478" t="s">
        <v>317</v>
      </c>
      <c r="C163" s="479"/>
      <c r="D163" s="480" t="s">
        <v>105</v>
      </c>
      <c r="E163" s="481">
        <v>1164</v>
      </c>
      <c r="F163" s="481"/>
      <c r="G163" s="481">
        <v>1483</v>
      </c>
      <c r="H163" s="463">
        <f t="shared" si="11"/>
        <v>127.40549828178693</v>
      </c>
      <c r="I163" s="456" t="e">
        <f t="shared" si="12"/>
        <v>#DIV/0!</v>
      </c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</row>
    <row r="164" spans="1:26" s="384" customFormat="1" ht="13.5" customHeight="1" x14ac:dyDescent="0.2">
      <c r="A164" s="479"/>
      <c r="B164" s="478" t="s">
        <v>103</v>
      </c>
      <c r="C164" s="479"/>
      <c r="D164" s="480" t="s">
        <v>318</v>
      </c>
      <c r="E164" s="481">
        <v>5194</v>
      </c>
      <c r="F164" s="481">
        <v>5654</v>
      </c>
      <c r="G164" s="481">
        <v>25480</v>
      </c>
      <c r="H164" s="463">
        <f t="shared" si="11"/>
        <v>490.56603773584902</v>
      </c>
      <c r="I164" s="456">
        <f t="shared" si="12"/>
        <v>450.6544039617969</v>
      </c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</row>
    <row r="165" spans="1:26" ht="15.75" customHeight="1" x14ac:dyDescent="0.2">
      <c r="A165" s="460"/>
      <c r="B165" s="500">
        <v>323</v>
      </c>
      <c r="C165" s="460"/>
      <c r="D165" s="501" t="s">
        <v>135</v>
      </c>
      <c r="E165" s="385">
        <v>1765</v>
      </c>
      <c r="F165" s="385"/>
      <c r="G165" s="385">
        <v>4413</v>
      </c>
      <c r="H165" s="463">
        <f t="shared" si="11"/>
        <v>250.02832861189802</v>
      </c>
      <c r="I165" s="456" t="e">
        <f t="shared" si="12"/>
        <v>#DIV/0!</v>
      </c>
      <c r="J165" s="102"/>
      <c r="K165" s="102"/>
      <c r="L165" s="102"/>
      <c r="M165" s="102"/>
      <c r="N165" s="102"/>
      <c r="O165" s="102"/>
      <c r="P165" s="102"/>
      <c r="Q165" s="102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s="438" customFormat="1" ht="15.75" customHeight="1" x14ac:dyDescent="0.2">
      <c r="A166" s="460"/>
      <c r="B166" s="493">
        <v>3231</v>
      </c>
      <c r="C166" s="462"/>
      <c r="D166" s="497" t="s">
        <v>111</v>
      </c>
      <c r="E166" s="368"/>
      <c r="F166" s="368"/>
      <c r="G166" s="368">
        <v>199</v>
      </c>
      <c r="H166" s="455"/>
      <c r="I166" s="456" t="e">
        <f t="shared" si="12"/>
        <v>#DIV/0!</v>
      </c>
      <c r="J166" s="102"/>
      <c r="K166" s="102"/>
      <c r="L166" s="102"/>
      <c r="M166" s="102"/>
      <c r="N166" s="102"/>
      <c r="O166" s="102"/>
      <c r="P166" s="102"/>
      <c r="Q166" s="102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3.5" customHeight="1" x14ac:dyDescent="0.2">
      <c r="A167" s="462"/>
      <c r="B167" s="493" t="s">
        <v>112</v>
      </c>
      <c r="C167" s="462"/>
      <c r="D167" s="497" t="s">
        <v>113</v>
      </c>
      <c r="E167" s="368">
        <v>1088</v>
      </c>
      <c r="F167" s="368"/>
      <c r="G167" s="368">
        <v>3816</v>
      </c>
      <c r="H167" s="463">
        <f t="shared" si="11"/>
        <v>350.73529411764707</v>
      </c>
      <c r="I167" s="456" t="e">
        <f t="shared" si="12"/>
        <v>#DIV/0!</v>
      </c>
      <c r="J167" s="41"/>
      <c r="K167" s="41"/>
      <c r="L167" s="41"/>
      <c r="M167" s="41"/>
      <c r="N167" s="41"/>
      <c r="O167" s="41"/>
      <c r="P167" s="41"/>
      <c r="Q167" s="41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s="366" customFormat="1" ht="13.5" customHeight="1" x14ac:dyDescent="0.2">
      <c r="A168" s="462"/>
      <c r="B168" s="493">
        <v>3236</v>
      </c>
      <c r="C168" s="462"/>
      <c r="D168" s="497" t="s">
        <v>319</v>
      </c>
      <c r="E168" s="368">
        <v>677</v>
      </c>
      <c r="F168" s="368"/>
      <c r="G168" s="368">
        <v>88</v>
      </c>
      <c r="H168" s="463">
        <f t="shared" si="11"/>
        <v>12.998522895125554</v>
      </c>
      <c r="I168" s="456" t="e">
        <f t="shared" si="12"/>
        <v>#DIV/0!</v>
      </c>
      <c r="J168" s="49"/>
      <c r="K168" s="49"/>
      <c r="L168" s="49"/>
      <c r="M168" s="49"/>
      <c r="N168" s="49"/>
      <c r="O168" s="49"/>
      <c r="P168" s="49"/>
      <c r="Q168" s="49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s="428" customFormat="1" ht="13.5" customHeight="1" x14ac:dyDescent="0.2">
      <c r="A169" s="462"/>
      <c r="B169" s="493">
        <v>3237</v>
      </c>
      <c r="C169" s="462"/>
      <c r="D169" s="497" t="s">
        <v>242</v>
      </c>
      <c r="E169" s="368"/>
      <c r="F169" s="368"/>
      <c r="G169" s="368">
        <v>310</v>
      </c>
      <c r="H169" s="463" t="e">
        <f t="shared" si="11"/>
        <v>#DIV/0!</v>
      </c>
      <c r="I169" s="456" t="e">
        <f t="shared" si="12"/>
        <v>#DIV/0!</v>
      </c>
      <c r="J169" s="49"/>
      <c r="K169" s="49"/>
      <c r="L169" s="49"/>
      <c r="M169" s="49"/>
      <c r="N169" s="49"/>
      <c r="O169" s="49"/>
      <c r="P169" s="49"/>
      <c r="Q169" s="49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s="375" customFormat="1" ht="13.5" customHeight="1" x14ac:dyDescent="0.2">
      <c r="A170" s="460"/>
      <c r="B170" s="500">
        <v>329</v>
      </c>
      <c r="C170" s="460"/>
      <c r="D170" s="501" t="s">
        <v>120</v>
      </c>
      <c r="E170" s="385">
        <v>4945</v>
      </c>
      <c r="F170" s="385">
        <v>8115</v>
      </c>
      <c r="G170" s="385">
        <v>3811</v>
      </c>
      <c r="H170" s="463">
        <f t="shared" si="11"/>
        <v>77.067745197168861</v>
      </c>
      <c r="I170" s="456">
        <f t="shared" si="12"/>
        <v>46.962415280345041</v>
      </c>
      <c r="J170" s="373"/>
      <c r="K170" s="373"/>
      <c r="L170" s="373"/>
      <c r="M170" s="373"/>
      <c r="N170" s="373"/>
      <c r="O170" s="373"/>
      <c r="P170" s="373"/>
      <c r="Q170" s="373"/>
      <c r="R170" s="374"/>
      <c r="S170" s="374"/>
      <c r="T170" s="374"/>
      <c r="U170" s="374"/>
      <c r="V170" s="374"/>
      <c r="W170" s="374"/>
      <c r="X170" s="374"/>
      <c r="Y170" s="374"/>
      <c r="Z170" s="374"/>
    </row>
    <row r="171" spans="1:26" s="366" customFormat="1" ht="13.5" customHeight="1" x14ac:dyDescent="0.2">
      <c r="A171" s="462"/>
      <c r="B171" s="493">
        <v>3295</v>
      </c>
      <c r="C171" s="462"/>
      <c r="D171" s="497" t="s">
        <v>125</v>
      </c>
      <c r="E171" s="368">
        <v>1482</v>
      </c>
      <c r="F171" s="368">
        <v>133</v>
      </c>
      <c r="G171" s="368">
        <v>1758</v>
      </c>
      <c r="H171" s="463">
        <f t="shared" si="11"/>
        <v>118.62348178137651</v>
      </c>
      <c r="I171" s="456">
        <f t="shared" si="12"/>
        <v>1321.8045112781954</v>
      </c>
      <c r="J171" s="49"/>
      <c r="K171" s="49"/>
      <c r="L171" s="49"/>
      <c r="M171" s="49"/>
      <c r="N171" s="49"/>
      <c r="O171" s="49"/>
      <c r="P171" s="49"/>
      <c r="Q171" s="49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s="366" customFormat="1" ht="13.5" customHeight="1" x14ac:dyDescent="0.2">
      <c r="A172" s="462"/>
      <c r="B172" s="493">
        <v>3296</v>
      </c>
      <c r="C172" s="462"/>
      <c r="D172" s="497" t="s">
        <v>320</v>
      </c>
      <c r="E172" s="368">
        <v>2592</v>
      </c>
      <c r="F172" s="368">
        <v>5309</v>
      </c>
      <c r="G172" s="368">
        <v>2053</v>
      </c>
      <c r="H172" s="463">
        <f t="shared" si="11"/>
        <v>79.205246913580254</v>
      </c>
      <c r="I172" s="456">
        <f t="shared" si="12"/>
        <v>38.670182708608024</v>
      </c>
      <c r="J172" s="49"/>
      <c r="K172" s="49"/>
      <c r="L172" s="49"/>
      <c r="M172" s="49"/>
      <c r="N172" s="49"/>
      <c r="O172" s="49"/>
      <c r="P172" s="49"/>
      <c r="Q172" s="49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s="366" customFormat="1" ht="13.5" customHeight="1" x14ac:dyDescent="0.2">
      <c r="A173" s="462"/>
      <c r="B173" s="493">
        <v>3299</v>
      </c>
      <c r="C173" s="462"/>
      <c r="D173" s="497" t="s">
        <v>120</v>
      </c>
      <c r="E173" s="368">
        <v>871</v>
      </c>
      <c r="F173" s="368">
        <v>2673</v>
      </c>
      <c r="G173" s="368">
        <v>0</v>
      </c>
      <c r="H173" s="463">
        <f t="shared" si="11"/>
        <v>0</v>
      </c>
      <c r="I173" s="456">
        <f t="shared" si="12"/>
        <v>0</v>
      </c>
      <c r="J173" s="49"/>
      <c r="K173" s="49"/>
      <c r="L173" s="49"/>
      <c r="M173" s="49"/>
      <c r="N173" s="49"/>
      <c r="O173" s="49"/>
      <c r="P173" s="49"/>
      <c r="Q173" s="49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s="438" customFormat="1" ht="13.5" customHeight="1" x14ac:dyDescent="0.2">
      <c r="A174" s="462"/>
      <c r="B174" s="458">
        <v>34</v>
      </c>
      <c r="C174" s="457"/>
      <c r="D174" s="459" t="s">
        <v>127</v>
      </c>
      <c r="E174" s="456">
        <v>2</v>
      </c>
      <c r="F174" s="456"/>
      <c r="G174" s="456">
        <v>1324</v>
      </c>
      <c r="H174" s="456">
        <f t="shared" si="11"/>
        <v>66200</v>
      </c>
      <c r="I174" s="456" t="e">
        <f t="shared" si="12"/>
        <v>#DIV/0!</v>
      </c>
      <c r="J174" s="49"/>
      <c r="K174" s="49"/>
      <c r="L174" s="49"/>
      <c r="M174" s="49"/>
      <c r="N174" s="49"/>
      <c r="O174" s="49"/>
      <c r="P174" s="49"/>
      <c r="Q174" s="49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s="375" customFormat="1" ht="13.5" customHeight="1" x14ac:dyDescent="0.2">
      <c r="A175" s="460"/>
      <c r="B175" s="500">
        <v>343</v>
      </c>
      <c r="C175" s="460"/>
      <c r="D175" s="501" t="s">
        <v>127</v>
      </c>
      <c r="E175" s="385">
        <v>1.74</v>
      </c>
      <c r="F175" s="385"/>
      <c r="G175" s="385">
        <v>1324</v>
      </c>
      <c r="H175" s="463">
        <f t="shared" si="11"/>
        <v>76091.954022988517</v>
      </c>
      <c r="I175" s="456" t="e">
        <f t="shared" si="12"/>
        <v>#DIV/0!</v>
      </c>
      <c r="J175" s="373"/>
      <c r="K175" s="373"/>
      <c r="L175" s="373"/>
      <c r="M175" s="373"/>
      <c r="N175" s="373"/>
      <c r="O175" s="373"/>
      <c r="P175" s="373"/>
      <c r="Q175" s="373"/>
      <c r="R175" s="374"/>
      <c r="S175" s="374"/>
      <c r="T175" s="374"/>
      <c r="U175" s="374"/>
      <c r="V175" s="374"/>
      <c r="W175" s="374"/>
      <c r="X175" s="374"/>
      <c r="Y175" s="374"/>
      <c r="Z175" s="374"/>
    </row>
    <row r="176" spans="1:26" s="366" customFormat="1" ht="13.5" customHeight="1" x14ac:dyDescent="0.2">
      <c r="A176" s="462"/>
      <c r="B176" s="493">
        <v>3433</v>
      </c>
      <c r="C176" s="462"/>
      <c r="D176" s="497" t="s">
        <v>306</v>
      </c>
      <c r="E176" s="368">
        <v>2</v>
      </c>
      <c r="F176" s="368"/>
      <c r="G176" s="368">
        <v>1324</v>
      </c>
      <c r="H176" s="463">
        <f t="shared" si="11"/>
        <v>66200</v>
      </c>
      <c r="I176" s="456" t="e">
        <f t="shared" si="12"/>
        <v>#DIV/0!</v>
      </c>
      <c r="J176" s="49"/>
      <c r="K176" s="49"/>
      <c r="L176" s="49"/>
      <c r="M176" s="49"/>
      <c r="N176" s="49"/>
      <c r="O176" s="49"/>
      <c r="P176" s="49"/>
      <c r="Q176" s="49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s="378" customFormat="1" ht="13.5" customHeight="1" x14ac:dyDescent="0.2">
      <c r="A177" s="487"/>
      <c r="B177" s="506">
        <v>37</v>
      </c>
      <c r="C177" s="472"/>
      <c r="D177" s="507" t="s">
        <v>296</v>
      </c>
      <c r="E177" s="476">
        <v>4811</v>
      </c>
      <c r="F177" s="476">
        <v>288</v>
      </c>
      <c r="G177" s="476">
        <v>6528</v>
      </c>
      <c r="H177" s="508">
        <f t="shared" si="11"/>
        <v>135.68904593639576</v>
      </c>
      <c r="I177" s="456">
        <f t="shared" si="12"/>
        <v>2266.666666666667</v>
      </c>
      <c r="J177" s="376"/>
      <c r="K177" s="376"/>
      <c r="L177" s="376"/>
      <c r="M177" s="376"/>
      <c r="N177" s="376"/>
      <c r="O177" s="376"/>
      <c r="P177" s="376"/>
      <c r="Q177" s="376"/>
      <c r="R177" s="377"/>
      <c r="S177" s="377"/>
      <c r="T177" s="377"/>
      <c r="U177" s="377"/>
      <c r="V177" s="377"/>
      <c r="W177" s="377"/>
      <c r="X177" s="377"/>
      <c r="Y177" s="377"/>
      <c r="Z177" s="377"/>
    </row>
    <row r="178" spans="1:26" s="366" customFormat="1" ht="13.5" customHeight="1" x14ac:dyDescent="0.2">
      <c r="A178" s="462"/>
      <c r="B178" s="493">
        <v>3722</v>
      </c>
      <c r="C178" s="462"/>
      <c r="D178" s="497" t="s">
        <v>296</v>
      </c>
      <c r="E178" s="368">
        <v>4811</v>
      </c>
      <c r="F178" s="368">
        <v>288</v>
      </c>
      <c r="G178" s="368">
        <v>6528</v>
      </c>
      <c r="H178" s="463">
        <f t="shared" si="11"/>
        <v>135.68904593639576</v>
      </c>
      <c r="I178" s="456">
        <f t="shared" si="12"/>
        <v>2266.666666666667</v>
      </c>
      <c r="J178" s="49"/>
      <c r="K178" s="49"/>
      <c r="L178" s="49"/>
      <c r="M178" s="49"/>
      <c r="N178" s="49"/>
      <c r="O178" s="49"/>
      <c r="P178" s="49"/>
      <c r="Q178" s="49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s="428" customFormat="1" ht="13.5" customHeight="1" x14ac:dyDescent="0.2">
      <c r="A179" s="462"/>
      <c r="B179" s="512"/>
      <c r="C179" s="512">
        <v>61</v>
      </c>
      <c r="D179" s="512" t="s">
        <v>181</v>
      </c>
      <c r="E179" s="512"/>
      <c r="F179" s="512"/>
      <c r="G179" s="513" t="s">
        <v>362</v>
      </c>
      <c r="H179" s="512" t="e">
        <f t="shared" si="11"/>
        <v>#DIV/0!</v>
      </c>
      <c r="I179" s="512" t="e">
        <f t="shared" si="12"/>
        <v>#DIV/0!</v>
      </c>
      <c r="J179" s="49"/>
      <c r="K179" s="49"/>
      <c r="L179" s="49"/>
      <c r="M179" s="49"/>
      <c r="N179" s="49"/>
      <c r="O179" s="49"/>
      <c r="P179" s="49"/>
      <c r="Q179" s="49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428" customFormat="1" ht="13.5" customHeight="1" x14ac:dyDescent="0.2">
      <c r="A180" s="462"/>
      <c r="B180" s="458">
        <v>32</v>
      </c>
      <c r="C180" s="459"/>
      <c r="D180" s="459" t="s">
        <v>85</v>
      </c>
      <c r="E180" s="459"/>
      <c r="F180" s="459"/>
      <c r="G180" s="458" t="s">
        <v>363</v>
      </c>
      <c r="H180" s="458" t="e">
        <f t="shared" si="11"/>
        <v>#DIV/0!</v>
      </c>
      <c r="I180" s="456" t="e">
        <f t="shared" si="12"/>
        <v>#DIV/0!</v>
      </c>
      <c r="J180" s="49"/>
      <c r="K180" s="49"/>
      <c r="L180" s="49"/>
      <c r="M180" s="49"/>
      <c r="N180" s="49"/>
      <c r="O180" s="49"/>
      <c r="P180" s="49"/>
      <c r="Q180" s="49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428" customFormat="1" ht="13.5" customHeight="1" x14ac:dyDescent="0.2">
      <c r="A181" s="462"/>
      <c r="B181" s="458" t="s">
        <v>102</v>
      </c>
      <c r="C181" s="459"/>
      <c r="D181" s="459" t="s">
        <v>313</v>
      </c>
      <c r="E181" s="459"/>
      <c r="F181" s="459"/>
      <c r="G181" s="458" t="s">
        <v>354</v>
      </c>
      <c r="H181" s="458" t="e">
        <f t="shared" si="11"/>
        <v>#DIV/0!</v>
      </c>
      <c r="I181" s="456" t="e">
        <f t="shared" si="12"/>
        <v>#DIV/0!</v>
      </c>
      <c r="J181" s="49"/>
      <c r="K181" s="49"/>
      <c r="L181" s="49"/>
      <c r="M181" s="49"/>
      <c r="N181" s="49"/>
      <c r="O181" s="49"/>
      <c r="P181" s="49"/>
      <c r="Q181" s="49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s="428" customFormat="1" ht="13.5" customHeight="1" x14ac:dyDescent="0.2">
      <c r="A182" s="462"/>
      <c r="B182" s="493">
        <v>3211</v>
      </c>
      <c r="C182" s="462"/>
      <c r="D182" s="497" t="s">
        <v>88</v>
      </c>
      <c r="E182" s="368"/>
      <c r="F182" s="368"/>
      <c r="G182" s="368">
        <v>664</v>
      </c>
      <c r="H182" s="368" t="e">
        <f t="shared" si="11"/>
        <v>#DIV/0!</v>
      </c>
      <c r="I182" s="456" t="e">
        <f t="shared" si="12"/>
        <v>#DIV/0!</v>
      </c>
      <c r="J182" s="49"/>
      <c r="K182" s="49"/>
      <c r="L182" s="49"/>
      <c r="M182" s="49"/>
      <c r="N182" s="49"/>
      <c r="O182" s="49"/>
      <c r="P182" s="49"/>
      <c r="Q182" s="49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428" customFormat="1" ht="13.5" customHeight="1" x14ac:dyDescent="0.2">
      <c r="A183" s="462"/>
      <c r="B183" s="458">
        <v>322</v>
      </c>
      <c r="C183" s="458"/>
      <c r="D183" s="514" t="s">
        <v>92</v>
      </c>
      <c r="E183" s="458"/>
      <c r="F183" s="458"/>
      <c r="G183" s="458" t="s">
        <v>358</v>
      </c>
      <c r="H183" s="458" t="e">
        <f t="shared" si="11"/>
        <v>#DIV/0!</v>
      </c>
      <c r="I183" s="456" t="e">
        <f t="shared" si="12"/>
        <v>#DIV/0!</v>
      </c>
      <c r="J183" s="49"/>
      <c r="K183" s="49"/>
      <c r="L183" s="49"/>
      <c r="M183" s="49"/>
      <c r="N183" s="49"/>
      <c r="O183" s="49"/>
      <c r="P183" s="49"/>
      <c r="Q183" s="49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428" customFormat="1" ht="13.5" customHeight="1" x14ac:dyDescent="0.2">
      <c r="A184" s="462"/>
      <c r="B184" s="493">
        <v>3221</v>
      </c>
      <c r="C184" s="462"/>
      <c r="D184" s="497" t="s">
        <v>94</v>
      </c>
      <c r="E184" s="368"/>
      <c r="F184" s="368"/>
      <c r="G184" s="368">
        <v>717</v>
      </c>
      <c r="H184" s="463" t="e">
        <f t="shared" si="11"/>
        <v>#DIV/0!</v>
      </c>
      <c r="I184" s="456" t="e">
        <f t="shared" si="12"/>
        <v>#DIV/0!</v>
      </c>
      <c r="J184" s="49"/>
      <c r="K184" s="49"/>
      <c r="L184" s="49"/>
      <c r="M184" s="49"/>
      <c r="N184" s="49"/>
      <c r="O184" s="49"/>
      <c r="P184" s="49"/>
      <c r="Q184" s="49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428" customFormat="1" ht="13.5" customHeight="1" x14ac:dyDescent="0.2">
      <c r="A185" s="462"/>
      <c r="B185" s="458">
        <v>372</v>
      </c>
      <c r="C185" s="458"/>
      <c r="D185" s="458" t="s">
        <v>296</v>
      </c>
      <c r="E185" s="458"/>
      <c r="F185" s="458"/>
      <c r="G185" s="458">
        <v>90</v>
      </c>
      <c r="H185" s="458" t="e">
        <f t="shared" si="11"/>
        <v>#DIV/0!</v>
      </c>
      <c r="I185" s="456" t="e">
        <f t="shared" si="12"/>
        <v>#DIV/0!</v>
      </c>
      <c r="J185" s="49"/>
      <c r="K185" s="49"/>
      <c r="L185" s="49"/>
      <c r="M185" s="49"/>
      <c r="N185" s="49"/>
      <c r="O185" s="49"/>
      <c r="P185" s="49"/>
      <c r="Q185" s="49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428" customFormat="1" ht="13.5" customHeight="1" x14ac:dyDescent="0.2">
      <c r="A186" s="462"/>
      <c r="B186" s="493">
        <v>3722</v>
      </c>
      <c r="C186" s="462"/>
      <c r="D186" s="497" t="s">
        <v>296</v>
      </c>
      <c r="E186" s="368"/>
      <c r="F186" s="368"/>
      <c r="G186" s="368">
        <v>90</v>
      </c>
      <c r="H186" s="368" t="e">
        <f t="shared" si="11"/>
        <v>#DIV/0!</v>
      </c>
      <c r="I186" s="456" t="e">
        <f t="shared" si="12"/>
        <v>#DIV/0!</v>
      </c>
      <c r="J186" s="49"/>
      <c r="K186" s="49"/>
      <c r="L186" s="49"/>
      <c r="M186" s="49"/>
      <c r="N186" s="49"/>
      <c r="O186" s="49"/>
      <c r="P186" s="49"/>
      <c r="Q186" s="49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3.5" customHeight="1" x14ac:dyDescent="0.2">
      <c r="A187" s="515"/>
      <c r="B187" s="516"/>
      <c r="C187" s="513" t="s">
        <v>73</v>
      </c>
      <c r="D187" s="512" t="s">
        <v>74</v>
      </c>
      <c r="E187" s="517">
        <v>1991</v>
      </c>
      <c r="F187" s="517">
        <v>664</v>
      </c>
      <c r="G187" s="517">
        <v>508</v>
      </c>
      <c r="H187" s="517">
        <f t="shared" si="11"/>
        <v>25.514816675037672</v>
      </c>
      <c r="I187" s="517">
        <f t="shared" si="12"/>
        <v>76.506024096385545</v>
      </c>
      <c r="J187" s="41"/>
      <c r="K187" s="41"/>
      <c r="L187" s="41"/>
      <c r="M187" s="41"/>
      <c r="N187" s="41"/>
      <c r="O187" s="41"/>
      <c r="P187" s="41"/>
      <c r="Q187" s="41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3.5" customHeight="1" x14ac:dyDescent="0.2">
      <c r="A188" s="457"/>
      <c r="B188" s="458">
        <v>32</v>
      </c>
      <c r="C188" s="457"/>
      <c r="D188" s="459" t="s">
        <v>85</v>
      </c>
      <c r="E188" s="456">
        <v>1991</v>
      </c>
      <c r="F188" s="456">
        <v>664</v>
      </c>
      <c r="G188" s="456">
        <v>508</v>
      </c>
      <c r="H188" s="456">
        <f t="shared" si="11"/>
        <v>25.514816675037672</v>
      </c>
      <c r="I188" s="456">
        <f t="shared" si="12"/>
        <v>76.506024096385545</v>
      </c>
      <c r="J188" s="41"/>
      <c r="K188" s="41"/>
      <c r="L188" s="41"/>
      <c r="M188" s="41"/>
      <c r="N188" s="41"/>
      <c r="O188" s="41"/>
      <c r="P188" s="41"/>
      <c r="Q188" s="41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 x14ac:dyDescent="0.2">
      <c r="A189" s="460"/>
      <c r="B189" s="500">
        <v>323</v>
      </c>
      <c r="C189" s="460"/>
      <c r="D189" s="501" t="s">
        <v>109</v>
      </c>
      <c r="E189" s="385"/>
      <c r="F189" s="385"/>
      <c r="G189" s="385">
        <v>508</v>
      </c>
      <c r="H189" s="463" t="e">
        <f t="shared" si="11"/>
        <v>#DIV/0!</v>
      </c>
      <c r="I189" s="456" t="e">
        <f t="shared" si="12"/>
        <v>#DIV/0!</v>
      </c>
      <c r="J189" s="41"/>
      <c r="K189" s="41"/>
      <c r="L189" s="41"/>
      <c r="M189" s="41"/>
      <c r="N189" s="41"/>
      <c r="O189" s="41"/>
      <c r="P189" s="41"/>
      <c r="Q189" s="41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 x14ac:dyDescent="0.2">
      <c r="A190" s="462"/>
      <c r="B190" s="493" t="s">
        <v>112</v>
      </c>
      <c r="C190" s="462"/>
      <c r="D190" s="502" t="s">
        <v>113</v>
      </c>
      <c r="E190" s="368">
        <v>1991</v>
      </c>
      <c r="F190" s="368">
        <v>664</v>
      </c>
      <c r="G190" s="368">
        <v>0</v>
      </c>
      <c r="H190" s="463">
        <f t="shared" si="11"/>
        <v>0</v>
      </c>
      <c r="I190" s="456">
        <f t="shared" si="12"/>
        <v>0</v>
      </c>
      <c r="J190" s="41"/>
      <c r="K190" s="41"/>
      <c r="L190" s="41"/>
      <c r="M190" s="41"/>
      <c r="N190" s="41"/>
      <c r="O190" s="41"/>
      <c r="P190" s="41"/>
      <c r="Q190" s="41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3.5" customHeight="1" x14ac:dyDescent="0.2">
      <c r="A191" s="460"/>
      <c r="B191" s="500">
        <v>324</v>
      </c>
      <c r="C191" s="460"/>
      <c r="D191" s="509" t="s">
        <v>133</v>
      </c>
      <c r="E191" s="385">
        <f>SUM(E192)</f>
        <v>0</v>
      </c>
      <c r="F191" s="385"/>
      <c r="G191" s="385" t="e">
        <f>SUM(G192)</f>
        <v>#REF!</v>
      </c>
      <c r="H191" s="463" t="e">
        <f t="shared" si="11"/>
        <v>#REF!</v>
      </c>
      <c r="I191" s="456" t="e">
        <f t="shared" si="12"/>
        <v>#REF!</v>
      </c>
      <c r="J191" s="102"/>
      <c r="K191" s="102"/>
      <c r="L191" s="102"/>
      <c r="M191" s="102"/>
      <c r="N191" s="102"/>
      <c r="O191" s="102"/>
      <c r="P191" s="102"/>
      <c r="Q191" s="102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23.25" customHeight="1" x14ac:dyDescent="0.2">
      <c r="A192" s="462"/>
      <c r="B192" s="493">
        <v>3241</v>
      </c>
      <c r="C192" s="462"/>
      <c r="D192" s="502" t="s">
        <v>133</v>
      </c>
      <c r="E192" s="368">
        <v>0</v>
      </c>
      <c r="F192" s="368"/>
      <c r="G192" s="368" t="e">
        <f>SUM(POSEBNI_DIO_!#REF!)</f>
        <v>#REF!</v>
      </c>
      <c r="H192" s="463" t="e">
        <f t="shared" si="11"/>
        <v>#REF!</v>
      </c>
      <c r="I192" s="456" t="e">
        <f t="shared" si="12"/>
        <v>#REF!</v>
      </c>
      <c r="J192" s="30"/>
      <c r="K192" s="30"/>
      <c r="L192" s="30"/>
      <c r="M192" s="30"/>
      <c r="N192" s="30"/>
      <c r="O192" s="30"/>
      <c r="P192" s="30"/>
      <c r="Q192" s="30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">
      <c r="A193" s="515"/>
      <c r="B193" s="516"/>
      <c r="C193" s="513" t="s">
        <v>75</v>
      </c>
      <c r="D193" s="512" t="s">
        <v>346</v>
      </c>
      <c r="E193" s="517"/>
      <c r="F193" s="517"/>
      <c r="G193" s="517">
        <v>0</v>
      </c>
      <c r="H193" s="517" t="e">
        <f t="shared" si="11"/>
        <v>#DIV/0!</v>
      </c>
      <c r="I193" s="517" t="e">
        <f t="shared" si="12"/>
        <v>#DIV/0!</v>
      </c>
      <c r="J193" s="30"/>
      <c r="K193" s="30"/>
      <c r="L193" s="30"/>
      <c r="M193" s="30"/>
      <c r="N193" s="30"/>
      <c r="O193" s="30"/>
      <c r="P193" s="30"/>
      <c r="Q193" s="30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">
      <c r="A194" s="518">
        <v>4</v>
      </c>
      <c r="B194" s="500"/>
      <c r="C194" s="465"/>
      <c r="D194" s="471" t="s">
        <v>136</v>
      </c>
      <c r="E194" s="519"/>
      <c r="F194" s="519"/>
      <c r="G194" s="519" t="e">
        <f>SUM(G195,G198,G219,G230)</f>
        <v>#REF!</v>
      </c>
      <c r="H194" s="463" t="e">
        <f t="shared" si="11"/>
        <v>#REF!</v>
      </c>
      <c r="I194" s="456" t="e">
        <f t="shared" si="12"/>
        <v>#REF!</v>
      </c>
      <c r="J194" s="30"/>
      <c r="K194" s="30"/>
      <c r="L194" s="30"/>
      <c r="M194" s="30"/>
      <c r="N194" s="30"/>
      <c r="O194" s="30"/>
      <c r="P194" s="30"/>
      <c r="Q194" s="30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">
      <c r="A195" s="457"/>
      <c r="B195" s="458">
        <v>42</v>
      </c>
      <c r="C195" s="457"/>
      <c r="D195" s="459" t="s">
        <v>137</v>
      </c>
      <c r="E195" s="456"/>
      <c r="F195" s="456"/>
      <c r="G195" s="456" t="e">
        <f t="shared" ref="G195" si="14">SUM(G196)</f>
        <v>#REF!</v>
      </c>
      <c r="H195" s="456" t="e">
        <f t="shared" ref="H195:H240" si="15">SUM(G195/E195*100)</f>
        <v>#REF!</v>
      </c>
      <c r="I195" s="456" t="e">
        <f t="shared" ref="I195:I240" si="16">SUM(G195/F195*100)</f>
        <v>#REF!</v>
      </c>
      <c r="J195" s="30"/>
      <c r="K195" s="30"/>
      <c r="L195" s="30"/>
      <c r="M195" s="30"/>
      <c r="N195" s="30"/>
      <c r="O195" s="30"/>
      <c r="P195" s="30"/>
      <c r="Q195" s="30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">
      <c r="A196" s="462"/>
      <c r="B196" s="461">
        <v>422</v>
      </c>
      <c r="C196" s="462"/>
      <c r="D196" s="460" t="s">
        <v>138</v>
      </c>
      <c r="E196" s="463"/>
      <c r="F196" s="463"/>
      <c r="G196" s="463" t="e">
        <f>SUM(#REF!)</f>
        <v>#REF!</v>
      </c>
      <c r="H196" s="463" t="e">
        <f t="shared" si="15"/>
        <v>#REF!</v>
      </c>
      <c r="I196" s="456" t="e">
        <f t="shared" si="16"/>
        <v>#REF!</v>
      </c>
      <c r="J196" s="105"/>
      <c r="K196" s="105"/>
      <c r="L196" s="105"/>
      <c r="M196" s="105"/>
      <c r="N196" s="105"/>
      <c r="O196" s="105"/>
      <c r="P196" s="105"/>
      <c r="Q196" s="105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spans="1:26" ht="15" customHeight="1" x14ac:dyDescent="0.2">
      <c r="A197" s="520"/>
      <c r="B197" s="521"/>
      <c r="C197" s="465" t="s">
        <v>99</v>
      </c>
      <c r="D197" s="471" t="s">
        <v>91</v>
      </c>
      <c r="E197" s="519">
        <v>1078</v>
      </c>
      <c r="F197" s="519">
        <f>SUM(F195)</f>
        <v>0</v>
      </c>
      <c r="G197" s="519">
        <v>81117</v>
      </c>
      <c r="H197" s="463">
        <f t="shared" si="15"/>
        <v>7524.7680890538031</v>
      </c>
      <c r="I197" s="456" t="e">
        <f t="shared" si="16"/>
        <v>#DIV/0!</v>
      </c>
      <c r="J197" s="107"/>
      <c r="K197" s="107"/>
      <c r="L197" s="107"/>
      <c r="M197" s="107"/>
      <c r="N197" s="107"/>
      <c r="O197" s="107"/>
      <c r="P197" s="107"/>
      <c r="Q197" s="107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5.75" hidden="1" customHeight="1" x14ac:dyDescent="0.2">
      <c r="A198" s="457"/>
      <c r="B198" s="458">
        <v>42</v>
      </c>
      <c r="C198" s="457"/>
      <c r="D198" s="459" t="s">
        <v>137</v>
      </c>
      <c r="E198" s="456">
        <f t="shared" ref="E198" si="17">SUM(E202)</f>
        <v>1078</v>
      </c>
      <c r="F198" s="456">
        <f>SUM(POSEBNI_DIO_!C48)</f>
        <v>0</v>
      </c>
      <c r="G198" s="456">
        <f>SUM(G202)</f>
        <v>78956</v>
      </c>
      <c r="H198" s="463">
        <f t="shared" si="15"/>
        <v>7324.3042671614103</v>
      </c>
      <c r="I198" s="456" t="e">
        <f t="shared" si="16"/>
        <v>#DIV/0!</v>
      </c>
      <c r="J198" s="70"/>
      <c r="K198" s="70"/>
      <c r="L198" s="70"/>
      <c r="M198" s="70"/>
      <c r="N198" s="70"/>
      <c r="O198" s="70"/>
      <c r="P198" s="70"/>
      <c r="Q198" s="70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s="439" customFormat="1" ht="15.75" customHeight="1" x14ac:dyDescent="0.2">
      <c r="A199" s="457"/>
      <c r="B199" s="458" t="s">
        <v>352</v>
      </c>
      <c r="C199" s="457"/>
      <c r="D199" s="459" t="s">
        <v>136</v>
      </c>
      <c r="E199" s="456"/>
      <c r="F199" s="456"/>
      <c r="G199" s="456">
        <v>2161.25</v>
      </c>
      <c r="H199" s="456" t="e">
        <f t="shared" si="15"/>
        <v>#DIV/0!</v>
      </c>
      <c r="I199" s="456" t="e">
        <f t="shared" si="16"/>
        <v>#DIV/0!</v>
      </c>
      <c r="J199" s="70"/>
      <c r="K199" s="70"/>
      <c r="L199" s="70"/>
      <c r="M199" s="70"/>
      <c r="N199" s="70"/>
      <c r="O199" s="70"/>
      <c r="P199" s="70"/>
      <c r="Q199" s="70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s="439" customFormat="1" ht="15.75" customHeight="1" x14ac:dyDescent="0.2">
      <c r="A200" s="457"/>
      <c r="B200" s="494" t="s">
        <v>139</v>
      </c>
      <c r="C200" s="494"/>
      <c r="D200" s="494" t="s">
        <v>140</v>
      </c>
      <c r="E200" s="519"/>
      <c r="F200" s="519"/>
      <c r="G200" s="522">
        <v>1461</v>
      </c>
      <c r="H200" s="463" t="e">
        <f t="shared" si="15"/>
        <v>#DIV/0!</v>
      </c>
      <c r="I200" s="456" t="e">
        <f t="shared" si="16"/>
        <v>#DIV/0!</v>
      </c>
      <c r="J200" s="70"/>
      <c r="K200" s="70"/>
      <c r="L200" s="70"/>
      <c r="M200" s="70"/>
      <c r="N200" s="70"/>
      <c r="O200" s="70"/>
      <c r="P200" s="70"/>
      <c r="Q200" s="70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s="439" customFormat="1" ht="15.75" customHeight="1" x14ac:dyDescent="0.2">
      <c r="A201" s="457"/>
      <c r="B201" s="494" t="s">
        <v>323</v>
      </c>
      <c r="C201" s="494"/>
      <c r="D201" s="494" t="s">
        <v>321</v>
      </c>
      <c r="E201" s="519"/>
      <c r="F201" s="519"/>
      <c r="G201" s="522">
        <v>700</v>
      </c>
      <c r="H201" s="463" t="e">
        <f t="shared" si="15"/>
        <v>#DIV/0!</v>
      </c>
      <c r="I201" s="456" t="e">
        <f t="shared" si="16"/>
        <v>#DIV/0!</v>
      </c>
      <c r="J201" s="70"/>
      <c r="K201" s="70"/>
      <c r="L201" s="70"/>
      <c r="M201" s="70"/>
      <c r="N201" s="70"/>
      <c r="O201" s="70"/>
      <c r="P201" s="70"/>
      <c r="Q201" s="70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5.75" customHeight="1" x14ac:dyDescent="0.2">
      <c r="A202" s="462"/>
      <c r="B202" s="500">
        <v>45</v>
      </c>
      <c r="C202" s="465"/>
      <c r="D202" s="471" t="s">
        <v>251</v>
      </c>
      <c r="E202" s="385">
        <v>1078</v>
      </c>
      <c r="F202" s="519"/>
      <c r="G202" s="519">
        <v>78956</v>
      </c>
      <c r="H202" s="463">
        <f t="shared" si="15"/>
        <v>7324.3042671614103</v>
      </c>
      <c r="I202" s="456" t="e">
        <f t="shared" si="16"/>
        <v>#DIV/0!</v>
      </c>
      <c r="J202" s="105"/>
      <c r="K202" s="105"/>
      <c r="L202" s="105"/>
      <c r="M202" s="105"/>
      <c r="N202" s="105"/>
      <c r="O202" s="105"/>
      <c r="P202" s="105"/>
      <c r="Q202" s="105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ht="15.75" customHeight="1" x14ac:dyDescent="0.2">
      <c r="A203" s="460"/>
      <c r="B203" s="493">
        <v>4511</v>
      </c>
      <c r="C203" s="467"/>
      <c r="D203" s="494" t="s">
        <v>251</v>
      </c>
      <c r="E203" s="368">
        <v>1078</v>
      </c>
      <c r="F203" s="522"/>
      <c r="G203" s="522">
        <v>78956</v>
      </c>
      <c r="H203" s="463">
        <f t="shared" si="15"/>
        <v>7324.3042671614103</v>
      </c>
      <c r="I203" s="456" t="e">
        <f t="shared" si="16"/>
        <v>#DIV/0!</v>
      </c>
      <c r="J203" s="107"/>
      <c r="K203" s="107"/>
      <c r="L203" s="107"/>
      <c r="M203" s="107"/>
      <c r="N203" s="107"/>
      <c r="O203" s="107"/>
      <c r="P203" s="107"/>
      <c r="Q203" s="107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366" customFormat="1" ht="15.75" customHeight="1" x14ac:dyDescent="0.2">
      <c r="A204" s="523"/>
      <c r="B204" s="464"/>
      <c r="C204" s="460">
        <v>31</v>
      </c>
      <c r="D204" s="460" t="s">
        <v>179</v>
      </c>
      <c r="E204" s="519"/>
      <c r="F204" s="519"/>
      <c r="G204" s="524">
        <v>5897</v>
      </c>
      <c r="H204" s="463" t="e">
        <f t="shared" si="15"/>
        <v>#DIV/0!</v>
      </c>
      <c r="I204" s="456" t="e">
        <f t="shared" si="16"/>
        <v>#DIV/0!</v>
      </c>
      <c r="J204" s="107"/>
      <c r="K204" s="107"/>
      <c r="L204" s="107"/>
      <c r="M204" s="107"/>
      <c r="N204" s="107"/>
      <c r="O204" s="107"/>
      <c r="P204" s="107"/>
      <c r="Q204" s="107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428" customFormat="1" ht="15.75" customHeight="1" x14ac:dyDescent="0.2">
      <c r="A205" s="523"/>
      <c r="B205" s="506" t="s">
        <v>348</v>
      </c>
      <c r="C205" s="472"/>
      <c r="D205" s="507" t="s">
        <v>136</v>
      </c>
      <c r="E205" s="508"/>
      <c r="F205" s="508"/>
      <c r="G205" s="508">
        <v>5897</v>
      </c>
      <c r="H205" s="508" t="e">
        <f t="shared" si="15"/>
        <v>#DIV/0!</v>
      </c>
      <c r="I205" s="456" t="e">
        <f t="shared" si="16"/>
        <v>#DIV/0!</v>
      </c>
      <c r="J205" s="107"/>
      <c r="K205" s="107"/>
      <c r="L205" s="107"/>
      <c r="M205" s="107"/>
      <c r="N205" s="107"/>
      <c r="O205" s="107"/>
      <c r="P205" s="107"/>
      <c r="Q205" s="107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375" customFormat="1" ht="15.75" customHeight="1" x14ac:dyDescent="0.2">
      <c r="A206" s="472"/>
      <c r="B206" s="506">
        <v>42</v>
      </c>
      <c r="C206" s="472"/>
      <c r="D206" s="507" t="s">
        <v>293</v>
      </c>
      <c r="E206" s="508">
        <v>2444</v>
      </c>
      <c r="F206" s="508">
        <v>2256</v>
      </c>
      <c r="G206" s="508">
        <v>4623</v>
      </c>
      <c r="H206" s="508">
        <f t="shared" si="15"/>
        <v>189.15711947626841</v>
      </c>
      <c r="I206" s="456">
        <f t="shared" si="16"/>
        <v>204.92021276595747</v>
      </c>
      <c r="J206" s="373"/>
      <c r="K206" s="373"/>
      <c r="L206" s="373"/>
      <c r="M206" s="373"/>
      <c r="N206" s="373"/>
      <c r="O206" s="373"/>
      <c r="P206" s="373"/>
      <c r="Q206" s="373"/>
      <c r="R206" s="374"/>
      <c r="S206" s="374"/>
      <c r="T206" s="374"/>
      <c r="U206" s="374"/>
      <c r="V206" s="374"/>
      <c r="W206" s="374"/>
      <c r="X206" s="374"/>
      <c r="Y206" s="374"/>
      <c r="Z206" s="374"/>
    </row>
    <row r="207" spans="1:26" s="428" customFormat="1" ht="15.75" customHeight="1" x14ac:dyDescent="0.2">
      <c r="A207" s="462"/>
      <c r="B207" s="500">
        <v>422</v>
      </c>
      <c r="C207" s="460"/>
      <c r="D207" s="501" t="s">
        <v>138</v>
      </c>
      <c r="E207" s="463"/>
      <c r="F207" s="463"/>
      <c r="G207" s="463">
        <v>3719</v>
      </c>
      <c r="H207" s="463" t="e">
        <f t="shared" si="15"/>
        <v>#DIV/0!</v>
      </c>
      <c r="I207" s="456" t="e">
        <f t="shared" si="16"/>
        <v>#DIV/0!</v>
      </c>
      <c r="J207" s="49"/>
      <c r="K207" s="49"/>
      <c r="L207" s="49"/>
      <c r="M207" s="49"/>
      <c r="N207" s="49"/>
      <c r="O207" s="49"/>
      <c r="P207" s="49"/>
      <c r="Q207" s="49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s="366" customFormat="1" ht="15.75" customHeight="1" x14ac:dyDescent="0.2">
      <c r="A208" s="462"/>
      <c r="B208" s="493">
        <v>4221</v>
      </c>
      <c r="C208" s="462"/>
      <c r="D208" s="497" t="s">
        <v>140</v>
      </c>
      <c r="E208" s="455">
        <v>1991</v>
      </c>
      <c r="F208" s="455">
        <v>1991</v>
      </c>
      <c r="G208" s="455">
        <v>2604</v>
      </c>
      <c r="H208" s="463">
        <f t="shared" si="15"/>
        <v>130.78854846810648</v>
      </c>
      <c r="I208" s="456">
        <f t="shared" si="16"/>
        <v>130.78854846810648</v>
      </c>
      <c r="J208" s="49"/>
      <c r="K208" s="49"/>
      <c r="L208" s="49"/>
      <c r="M208" s="49"/>
      <c r="N208" s="49"/>
      <c r="O208" s="49"/>
      <c r="P208" s="49"/>
      <c r="Q208" s="49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s="428" customFormat="1" ht="15.75" customHeight="1" x14ac:dyDescent="0.2">
      <c r="A209" s="462"/>
      <c r="B209" s="493">
        <v>4227</v>
      </c>
      <c r="C209" s="462"/>
      <c r="D209" s="497" t="s">
        <v>333</v>
      </c>
      <c r="E209" s="455"/>
      <c r="F209" s="455"/>
      <c r="G209" s="455">
        <v>1116</v>
      </c>
      <c r="H209" s="463" t="e">
        <f t="shared" si="15"/>
        <v>#DIV/0!</v>
      </c>
      <c r="I209" s="456" t="e">
        <f t="shared" si="16"/>
        <v>#DIV/0!</v>
      </c>
      <c r="J209" s="49"/>
      <c r="K209" s="49"/>
      <c r="L209" s="49"/>
      <c r="M209" s="49"/>
      <c r="N209" s="49"/>
      <c r="O209" s="49"/>
      <c r="P209" s="49"/>
      <c r="Q209" s="49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s="375" customFormat="1" ht="15.75" customHeight="1" x14ac:dyDescent="0.2">
      <c r="A210" s="460"/>
      <c r="B210" s="500">
        <v>424</v>
      </c>
      <c r="C210" s="460"/>
      <c r="D210" s="501" t="s">
        <v>298</v>
      </c>
      <c r="E210" s="463">
        <v>453</v>
      </c>
      <c r="F210" s="463">
        <v>265</v>
      </c>
      <c r="G210" s="463">
        <v>258</v>
      </c>
      <c r="H210" s="463">
        <f t="shared" si="15"/>
        <v>56.953642384105962</v>
      </c>
      <c r="I210" s="456">
        <f t="shared" si="16"/>
        <v>97.35849056603773</v>
      </c>
      <c r="J210" s="373"/>
      <c r="K210" s="373"/>
      <c r="L210" s="373"/>
      <c r="M210" s="373"/>
      <c r="N210" s="373"/>
      <c r="O210" s="373"/>
      <c r="P210" s="373"/>
      <c r="Q210" s="373"/>
      <c r="R210" s="374"/>
      <c r="S210" s="374"/>
      <c r="T210" s="374"/>
      <c r="U210" s="374"/>
      <c r="V210" s="374"/>
      <c r="W210" s="374"/>
      <c r="X210" s="374"/>
      <c r="Y210" s="374"/>
      <c r="Z210" s="374"/>
    </row>
    <row r="211" spans="1:26" s="366" customFormat="1" ht="15.75" customHeight="1" x14ac:dyDescent="0.2">
      <c r="A211" s="462"/>
      <c r="B211" s="493">
        <v>4241</v>
      </c>
      <c r="C211" s="462"/>
      <c r="D211" s="497" t="s">
        <v>298</v>
      </c>
      <c r="E211" s="455">
        <v>453</v>
      </c>
      <c r="F211" s="455">
        <v>265</v>
      </c>
      <c r="G211" s="455">
        <v>258</v>
      </c>
      <c r="H211" s="463">
        <f t="shared" si="15"/>
        <v>56.953642384105962</v>
      </c>
      <c r="I211" s="456">
        <f t="shared" si="16"/>
        <v>97.35849056603773</v>
      </c>
      <c r="J211" s="49"/>
      <c r="K211" s="49"/>
      <c r="L211" s="49"/>
      <c r="M211" s="49"/>
      <c r="N211" s="49"/>
      <c r="O211" s="49"/>
      <c r="P211" s="49"/>
      <c r="Q211" s="49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s="428" customFormat="1" ht="15.75" customHeight="1" x14ac:dyDescent="0.2">
      <c r="A212" s="462"/>
      <c r="B212" s="500">
        <v>425</v>
      </c>
      <c r="C212" s="460"/>
      <c r="D212" s="501" t="s">
        <v>350</v>
      </c>
      <c r="E212" s="463"/>
      <c r="F212" s="463"/>
      <c r="G212" s="463">
        <v>21</v>
      </c>
      <c r="H212" s="463" t="e">
        <f t="shared" si="15"/>
        <v>#DIV/0!</v>
      </c>
      <c r="I212" s="456" t="e">
        <f t="shared" si="16"/>
        <v>#DIV/0!</v>
      </c>
      <c r="J212" s="49"/>
      <c r="K212" s="49"/>
      <c r="L212" s="49"/>
      <c r="M212" s="49"/>
      <c r="N212" s="49"/>
      <c r="O212" s="49"/>
      <c r="P212" s="49"/>
      <c r="Q212" s="49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s="428" customFormat="1" ht="15.75" customHeight="1" x14ac:dyDescent="0.2">
      <c r="A213" s="462"/>
      <c r="B213" s="493">
        <v>4251</v>
      </c>
      <c r="C213" s="462"/>
      <c r="D213" s="497" t="s">
        <v>350</v>
      </c>
      <c r="E213" s="455"/>
      <c r="F213" s="455"/>
      <c r="G213" s="455">
        <v>21</v>
      </c>
      <c r="H213" s="463" t="e">
        <f t="shared" si="15"/>
        <v>#DIV/0!</v>
      </c>
      <c r="I213" s="456" t="e">
        <f t="shared" si="16"/>
        <v>#DIV/0!</v>
      </c>
      <c r="J213" s="49"/>
      <c r="K213" s="49"/>
      <c r="L213" s="49"/>
      <c r="M213" s="49"/>
      <c r="N213" s="49"/>
      <c r="O213" s="49"/>
      <c r="P213" s="49"/>
      <c r="Q213" s="49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s="428" customFormat="1" ht="15.75" customHeight="1" x14ac:dyDescent="0.2">
      <c r="A214" s="462"/>
      <c r="B214" s="500">
        <v>426</v>
      </c>
      <c r="C214" s="460"/>
      <c r="D214" s="501" t="s">
        <v>349</v>
      </c>
      <c r="E214" s="463"/>
      <c r="F214" s="463"/>
      <c r="G214" s="463">
        <v>625</v>
      </c>
      <c r="H214" s="463" t="e">
        <f t="shared" si="15"/>
        <v>#DIV/0!</v>
      </c>
      <c r="I214" s="456" t="e">
        <f t="shared" si="16"/>
        <v>#DIV/0!</v>
      </c>
      <c r="J214" s="49"/>
      <c r="K214" s="49"/>
      <c r="L214" s="49"/>
      <c r="M214" s="49"/>
      <c r="N214" s="49"/>
      <c r="O214" s="49"/>
      <c r="P214" s="49"/>
      <c r="Q214" s="49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s="428" customFormat="1" ht="15.75" customHeight="1" x14ac:dyDescent="0.2">
      <c r="A215" s="462"/>
      <c r="B215" s="493">
        <v>4264</v>
      </c>
      <c r="C215" s="462"/>
      <c r="D215" s="497" t="s">
        <v>349</v>
      </c>
      <c r="E215" s="455"/>
      <c r="F215" s="455"/>
      <c r="G215" s="455">
        <v>625</v>
      </c>
      <c r="H215" s="463" t="e">
        <f t="shared" si="15"/>
        <v>#DIV/0!</v>
      </c>
      <c r="I215" s="456" t="e">
        <f t="shared" si="16"/>
        <v>#DIV/0!</v>
      </c>
      <c r="J215" s="49"/>
      <c r="K215" s="49"/>
      <c r="L215" s="49"/>
      <c r="M215" s="49"/>
      <c r="N215" s="49"/>
      <c r="O215" s="49"/>
      <c r="P215" s="49"/>
      <c r="Q215" s="49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s="428" customFormat="1" ht="15.75" customHeight="1" x14ac:dyDescent="0.2">
      <c r="A216" s="462"/>
      <c r="B216" s="506">
        <v>45</v>
      </c>
      <c r="C216" s="472"/>
      <c r="D216" s="507" t="s">
        <v>251</v>
      </c>
      <c r="E216" s="508"/>
      <c r="F216" s="508"/>
      <c r="G216" s="508">
        <v>1273</v>
      </c>
      <c r="H216" s="508" t="e">
        <f t="shared" si="15"/>
        <v>#DIV/0!</v>
      </c>
      <c r="I216" s="456" t="e">
        <f t="shared" si="16"/>
        <v>#DIV/0!</v>
      </c>
      <c r="J216" s="49"/>
      <c r="K216" s="49"/>
      <c r="L216" s="49"/>
      <c r="M216" s="49"/>
      <c r="N216" s="49"/>
      <c r="O216" s="49"/>
      <c r="P216" s="49"/>
      <c r="Q216" s="49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s="428" customFormat="1" ht="15.75" customHeight="1" x14ac:dyDescent="0.2">
      <c r="A217" s="462"/>
      <c r="B217" s="493">
        <v>4511</v>
      </c>
      <c r="C217" s="462"/>
      <c r="D217" s="497" t="s">
        <v>251</v>
      </c>
      <c r="E217" s="455"/>
      <c r="F217" s="455"/>
      <c r="G217" s="455">
        <v>1273</v>
      </c>
      <c r="H217" s="463" t="e">
        <f t="shared" si="15"/>
        <v>#DIV/0!</v>
      </c>
      <c r="I217" s="456" t="e">
        <f t="shared" si="16"/>
        <v>#DIV/0!</v>
      </c>
      <c r="J217" s="49"/>
      <c r="K217" s="49"/>
      <c r="L217" s="49"/>
      <c r="M217" s="49"/>
      <c r="N217" s="49"/>
      <c r="O217" s="49"/>
      <c r="P217" s="49"/>
      <c r="Q217" s="49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 x14ac:dyDescent="0.2">
      <c r="A218" s="520"/>
      <c r="B218" s="521"/>
      <c r="C218" s="465" t="s">
        <v>131</v>
      </c>
      <c r="D218" s="471" t="s">
        <v>132</v>
      </c>
      <c r="E218" s="519"/>
      <c r="F218" s="519">
        <v>0</v>
      </c>
      <c r="G218" s="519">
        <v>0</v>
      </c>
      <c r="H218" s="463" t="e">
        <f t="shared" si="15"/>
        <v>#DIV/0!</v>
      </c>
      <c r="I218" s="456" t="e">
        <f t="shared" si="16"/>
        <v>#DIV/0!</v>
      </c>
      <c r="J218" s="107"/>
      <c r="K218" s="107"/>
      <c r="L218" s="107"/>
      <c r="M218" s="107"/>
      <c r="N218" s="107"/>
      <c r="O218" s="107"/>
      <c r="P218" s="107"/>
      <c r="Q218" s="107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5.75" customHeight="1" x14ac:dyDescent="0.2">
      <c r="A219" s="457"/>
      <c r="B219" s="458">
        <v>42</v>
      </c>
      <c r="C219" s="457"/>
      <c r="D219" s="459" t="s">
        <v>137</v>
      </c>
      <c r="E219" s="456">
        <f t="shared" ref="E219:E220" si="18">SUM(E220)</f>
        <v>0</v>
      </c>
      <c r="F219" s="456">
        <v>0</v>
      </c>
      <c r="G219" s="456">
        <v>0</v>
      </c>
      <c r="H219" s="456" t="e">
        <f t="shared" si="15"/>
        <v>#DIV/0!</v>
      </c>
      <c r="I219" s="456" t="e">
        <f t="shared" si="16"/>
        <v>#DIV/0!</v>
      </c>
      <c r="J219" s="70"/>
      <c r="K219" s="70"/>
      <c r="L219" s="70"/>
      <c r="M219" s="70"/>
      <c r="N219" s="70"/>
      <c r="O219" s="70"/>
      <c r="P219" s="70"/>
      <c r="Q219" s="70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5.75" customHeight="1" x14ac:dyDescent="0.2">
      <c r="A220" s="520"/>
      <c r="B220" s="461">
        <v>422</v>
      </c>
      <c r="C220" s="460"/>
      <c r="D220" s="460" t="s">
        <v>138</v>
      </c>
      <c r="E220" s="519">
        <f t="shared" si="18"/>
        <v>0</v>
      </c>
      <c r="F220" s="519"/>
      <c r="G220" s="519">
        <v>0</v>
      </c>
      <c r="H220" s="463" t="e">
        <f t="shared" si="15"/>
        <v>#DIV/0!</v>
      </c>
      <c r="I220" s="456" t="e">
        <f t="shared" si="16"/>
        <v>#DIV/0!</v>
      </c>
      <c r="J220" s="105"/>
      <c r="K220" s="105"/>
      <c r="L220" s="105"/>
      <c r="M220" s="105"/>
      <c r="N220" s="105"/>
      <c r="O220" s="105"/>
      <c r="P220" s="105"/>
      <c r="Q220" s="105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ht="15.75" customHeight="1" x14ac:dyDescent="0.2">
      <c r="A221" s="523"/>
      <c r="B221" s="464" t="s">
        <v>139</v>
      </c>
      <c r="C221" s="462"/>
      <c r="D221" s="462" t="s">
        <v>140</v>
      </c>
      <c r="E221" s="522">
        <v>0</v>
      </c>
      <c r="F221" s="522"/>
      <c r="G221" s="522">
        <v>0</v>
      </c>
      <c r="H221" s="463" t="e">
        <f t="shared" si="15"/>
        <v>#DIV/0!</v>
      </c>
      <c r="I221" s="456" t="e">
        <f t="shared" si="16"/>
        <v>#DIV/0!</v>
      </c>
      <c r="J221" s="107"/>
      <c r="K221" s="107"/>
      <c r="L221" s="107"/>
      <c r="M221" s="107"/>
      <c r="N221" s="107"/>
      <c r="O221" s="107"/>
      <c r="P221" s="107"/>
      <c r="Q221" s="107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366" customFormat="1" ht="15.75" customHeight="1" x14ac:dyDescent="0.2">
      <c r="A222" s="523"/>
      <c r="B222" s="464"/>
      <c r="C222" s="460">
        <v>52</v>
      </c>
      <c r="D222" s="460" t="s">
        <v>134</v>
      </c>
      <c r="E222" s="460">
        <v>3571</v>
      </c>
      <c r="F222" s="460">
        <v>713</v>
      </c>
      <c r="G222" s="524">
        <v>2185</v>
      </c>
      <c r="H222" s="463">
        <f t="shared" si="15"/>
        <v>61.18734248109773</v>
      </c>
      <c r="I222" s="456">
        <f t="shared" si="16"/>
        <v>306.45161290322579</v>
      </c>
      <c r="J222" s="107"/>
      <c r="K222" s="107"/>
      <c r="L222" s="107"/>
      <c r="M222" s="107"/>
      <c r="N222" s="107"/>
      <c r="O222" s="107"/>
      <c r="P222" s="107"/>
      <c r="Q222" s="107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s="428" customFormat="1" ht="15.75" customHeight="1" x14ac:dyDescent="0.2">
      <c r="A223" s="457">
        <v>4</v>
      </c>
      <c r="B223" s="458">
        <v>4</v>
      </c>
      <c r="C223" s="457"/>
      <c r="D223" s="459" t="s">
        <v>136</v>
      </c>
      <c r="E223" s="456">
        <v>3571</v>
      </c>
      <c r="F223" s="456">
        <v>713</v>
      </c>
      <c r="G223" s="456">
        <v>2185</v>
      </c>
      <c r="H223" s="456">
        <f t="shared" si="15"/>
        <v>61.18734248109773</v>
      </c>
      <c r="I223" s="456">
        <f t="shared" si="16"/>
        <v>306.45161290322579</v>
      </c>
      <c r="J223" s="107"/>
      <c r="K223" s="107"/>
      <c r="L223" s="107"/>
      <c r="M223" s="107"/>
      <c r="N223" s="107"/>
      <c r="O223" s="107"/>
      <c r="P223" s="107"/>
      <c r="Q223" s="107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366" customFormat="1" ht="15.75" customHeight="1" x14ac:dyDescent="0.2">
      <c r="A224" s="457"/>
      <c r="B224" s="458">
        <v>42</v>
      </c>
      <c r="C224" s="457"/>
      <c r="D224" s="459" t="s">
        <v>137</v>
      </c>
      <c r="E224" s="456">
        <v>3571</v>
      </c>
      <c r="F224" s="456">
        <v>0</v>
      </c>
      <c r="G224" s="456">
        <v>2185</v>
      </c>
      <c r="H224" s="456">
        <f t="shared" si="15"/>
        <v>61.18734248109773</v>
      </c>
      <c r="I224" s="456" t="e">
        <f t="shared" si="16"/>
        <v>#DIV/0!</v>
      </c>
      <c r="J224" s="107"/>
      <c r="K224" s="107"/>
      <c r="L224" s="107"/>
      <c r="M224" s="107"/>
      <c r="N224" s="107"/>
      <c r="O224" s="107"/>
      <c r="P224" s="107"/>
      <c r="Q224" s="107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s="366" customFormat="1" ht="15.75" customHeight="1" x14ac:dyDescent="0.2">
      <c r="A225" s="462"/>
      <c r="B225" s="461">
        <v>422</v>
      </c>
      <c r="C225" s="462"/>
      <c r="D225" s="460" t="s">
        <v>138</v>
      </c>
      <c r="E225" s="463">
        <f t="shared" ref="E225" si="19">SUM(E226)</f>
        <v>1764</v>
      </c>
      <c r="F225" s="463"/>
      <c r="G225" s="463">
        <v>839</v>
      </c>
      <c r="H225" s="463">
        <f t="shared" si="15"/>
        <v>47.562358276643991</v>
      </c>
      <c r="I225" s="456" t="e">
        <f t="shared" si="16"/>
        <v>#DIV/0!</v>
      </c>
      <c r="J225" s="107"/>
      <c r="K225" s="107"/>
      <c r="L225" s="107"/>
      <c r="M225" s="107"/>
      <c r="N225" s="107"/>
      <c r="O225" s="107"/>
      <c r="P225" s="107"/>
      <c r="Q225" s="107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366" customFormat="1" ht="15.75" customHeight="1" x14ac:dyDescent="0.2">
      <c r="A226" s="462"/>
      <c r="B226" s="464" t="s">
        <v>139</v>
      </c>
      <c r="C226" s="462"/>
      <c r="D226" s="462" t="s">
        <v>140</v>
      </c>
      <c r="E226" s="455">
        <v>1764</v>
      </c>
      <c r="F226" s="455"/>
      <c r="G226" s="455">
        <v>839</v>
      </c>
      <c r="H226" s="463">
        <f t="shared" si="15"/>
        <v>47.562358276643991</v>
      </c>
      <c r="I226" s="456" t="e">
        <f t="shared" si="16"/>
        <v>#DIV/0!</v>
      </c>
      <c r="J226" s="107"/>
      <c r="K226" s="107"/>
      <c r="L226" s="107"/>
      <c r="M226" s="107"/>
      <c r="N226" s="107"/>
      <c r="O226" s="107"/>
      <c r="P226" s="107"/>
      <c r="Q226" s="107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s="366" customFormat="1" ht="15.75" customHeight="1" x14ac:dyDescent="0.2">
      <c r="A227" s="460"/>
      <c r="B227" s="461" t="s">
        <v>322</v>
      </c>
      <c r="C227" s="460"/>
      <c r="D227" s="460" t="s">
        <v>321</v>
      </c>
      <c r="E227" s="463">
        <v>1807</v>
      </c>
      <c r="F227" s="463">
        <v>713</v>
      </c>
      <c r="G227" s="463">
        <v>1346</v>
      </c>
      <c r="H227" s="463">
        <f t="shared" si="15"/>
        <v>74.488101826231329</v>
      </c>
      <c r="I227" s="456">
        <f t="shared" si="16"/>
        <v>188.77980364656381</v>
      </c>
      <c r="J227" s="107"/>
      <c r="K227" s="107"/>
      <c r="L227" s="107"/>
      <c r="M227" s="107"/>
      <c r="N227" s="107"/>
      <c r="O227" s="107"/>
      <c r="P227" s="107"/>
      <c r="Q227" s="107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s="366" customFormat="1" ht="15.75" customHeight="1" x14ac:dyDescent="0.2">
      <c r="A228" s="462"/>
      <c r="B228" s="464" t="s">
        <v>323</v>
      </c>
      <c r="C228" s="462"/>
      <c r="D228" s="462" t="s">
        <v>321</v>
      </c>
      <c r="E228" s="455">
        <v>1807</v>
      </c>
      <c r="F228" s="455">
        <v>713</v>
      </c>
      <c r="G228" s="455">
        <v>1346</v>
      </c>
      <c r="H228" s="463">
        <f t="shared" si="15"/>
        <v>74.488101826231329</v>
      </c>
      <c r="I228" s="456">
        <f t="shared" si="16"/>
        <v>188.77980364656381</v>
      </c>
      <c r="J228" s="107"/>
      <c r="K228" s="107"/>
      <c r="L228" s="107"/>
      <c r="M228" s="107"/>
      <c r="N228" s="107"/>
      <c r="O228" s="107"/>
      <c r="P228" s="107"/>
      <c r="Q228" s="107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5.75" customHeight="1" x14ac:dyDescent="0.2">
      <c r="A229" s="520"/>
      <c r="B229" s="521"/>
      <c r="C229" s="465" t="s">
        <v>55</v>
      </c>
      <c r="D229" s="471" t="s">
        <v>56</v>
      </c>
      <c r="E229" s="519">
        <f>SUM(E219)</f>
        <v>0</v>
      </c>
      <c r="F229" s="519">
        <f>SUM(F219)</f>
        <v>0</v>
      </c>
      <c r="G229" s="519">
        <v>2158</v>
      </c>
      <c r="H229" s="463" t="e">
        <f t="shared" si="15"/>
        <v>#DIV/0!</v>
      </c>
      <c r="I229" s="456" t="e">
        <f t="shared" si="16"/>
        <v>#DIV/0!</v>
      </c>
      <c r="J229" s="107"/>
      <c r="K229" s="107"/>
      <c r="L229" s="107"/>
      <c r="M229" s="107"/>
      <c r="N229" s="107"/>
      <c r="O229" s="107"/>
      <c r="P229" s="107"/>
      <c r="Q229" s="107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5.75" customHeight="1" x14ac:dyDescent="0.2">
      <c r="A230" s="457"/>
      <c r="B230" s="458">
        <v>42</v>
      </c>
      <c r="C230" s="457"/>
      <c r="D230" s="459" t="s">
        <v>141</v>
      </c>
      <c r="E230" s="456">
        <f t="shared" ref="E230:E231" si="20">SUM(E231)</f>
        <v>0</v>
      </c>
      <c r="F230" s="456"/>
      <c r="G230" s="456">
        <f t="shared" ref="G230:G231" si="21">SUM(G231)</f>
        <v>2158</v>
      </c>
      <c r="H230" s="456" t="e">
        <f t="shared" si="15"/>
        <v>#DIV/0!</v>
      </c>
      <c r="I230" s="456" t="e">
        <f t="shared" si="16"/>
        <v>#DIV/0!</v>
      </c>
      <c r="J230" s="70"/>
      <c r="K230" s="70"/>
      <c r="L230" s="430"/>
      <c r="M230" s="431"/>
      <c r="N230" s="432"/>
      <c r="O230" s="433"/>
      <c r="P230" s="434"/>
      <c r="Q230" s="434"/>
      <c r="R230" s="434"/>
      <c r="S230" s="435"/>
      <c r="T230" s="435"/>
      <c r="U230" s="71"/>
      <c r="V230" s="71"/>
      <c r="W230" s="71"/>
      <c r="X230" s="71"/>
      <c r="Y230" s="71"/>
      <c r="Z230" s="71"/>
    </row>
    <row r="231" spans="1:26" ht="15.75" customHeight="1" x14ac:dyDescent="0.2">
      <c r="A231" s="520"/>
      <c r="B231" s="521">
        <v>422</v>
      </c>
      <c r="C231" s="520"/>
      <c r="D231" s="501" t="s">
        <v>138</v>
      </c>
      <c r="E231" s="519">
        <f t="shared" si="20"/>
        <v>0</v>
      </c>
      <c r="F231" s="519"/>
      <c r="G231" s="519">
        <f t="shared" si="21"/>
        <v>2158</v>
      </c>
      <c r="H231" s="519" t="e">
        <f t="shared" si="15"/>
        <v>#DIV/0!</v>
      </c>
      <c r="I231" s="456" t="e">
        <f t="shared" si="16"/>
        <v>#DIV/0!</v>
      </c>
      <c r="J231" s="105"/>
      <c r="K231" s="105"/>
      <c r="L231" s="430"/>
      <c r="M231" s="431"/>
      <c r="N231" s="432"/>
      <c r="O231" s="433"/>
      <c r="P231" s="434"/>
      <c r="Q231" s="434"/>
      <c r="R231" s="434"/>
      <c r="S231" s="435"/>
      <c r="T231" s="435"/>
      <c r="U231" s="106"/>
      <c r="V231" s="106"/>
      <c r="W231" s="106"/>
      <c r="X231" s="106"/>
      <c r="Y231" s="106"/>
      <c r="Z231" s="106"/>
    </row>
    <row r="232" spans="1:26" ht="18" customHeight="1" x14ac:dyDescent="0.2">
      <c r="A232" s="523"/>
      <c r="B232" s="525" t="s">
        <v>139</v>
      </c>
      <c r="C232" s="523"/>
      <c r="D232" s="497" t="s">
        <v>140</v>
      </c>
      <c r="E232" s="522">
        <v>0</v>
      </c>
      <c r="F232" s="522"/>
      <c r="G232" s="522">
        <v>2158</v>
      </c>
      <c r="H232" s="522" t="e">
        <f t="shared" si="15"/>
        <v>#DIV/0!</v>
      </c>
      <c r="I232" s="456" t="e">
        <f t="shared" si="16"/>
        <v>#DIV/0!</v>
      </c>
      <c r="J232" s="30"/>
      <c r="K232" s="436"/>
      <c r="L232" s="436"/>
      <c r="M232" s="436"/>
      <c r="N232" s="436"/>
      <c r="O232" s="436"/>
      <c r="P232" s="436"/>
      <c r="Q232" s="436"/>
      <c r="R232" s="437"/>
      <c r="S232" s="437"/>
      <c r="T232" s="437"/>
      <c r="U232" s="437"/>
      <c r="V232" s="437"/>
      <c r="W232" s="437"/>
      <c r="X232" s="33"/>
      <c r="Y232" s="33"/>
      <c r="Z232" s="33"/>
    </row>
    <row r="233" spans="1:26" ht="15.75" customHeight="1" x14ac:dyDescent="0.2">
      <c r="A233" s="526"/>
      <c r="B233" s="516"/>
      <c r="C233" s="513" t="s">
        <v>71</v>
      </c>
      <c r="D233" s="512" t="s">
        <v>142</v>
      </c>
      <c r="E233" s="517">
        <v>7432</v>
      </c>
      <c r="F233" s="517">
        <v>1327</v>
      </c>
      <c r="G233" s="517">
        <v>0</v>
      </c>
      <c r="H233" s="517">
        <f t="shared" si="15"/>
        <v>0</v>
      </c>
      <c r="I233" s="456">
        <f t="shared" si="16"/>
        <v>0</v>
      </c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s="440" customFormat="1" ht="15.75" customHeight="1" x14ac:dyDescent="0.2">
      <c r="A234" s="527"/>
      <c r="B234" s="458">
        <v>32</v>
      </c>
      <c r="C234" s="457"/>
      <c r="D234" s="459" t="s">
        <v>85</v>
      </c>
      <c r="E234" s="459"/>
      <c r="F234" s="459"/>
      <c r="G234" s="458" t="s">
        <v>355</v>
      </c>
      <c r="H234" s="456" t="e">
        <f t="shared" si="15"/>
        <v>#DIV/0!</v>
      </c>
      <c r="I234" s="456" t="e">
        <f t="shared" si="16"/>
        <v>#DIV/0!</v>
      </c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s="440" customFormat="1" ht="15.75" customHeight="1" x14ac:dyDescent="0.2">
      <c r="A235" s="527"/>
      <c r="B235" s="500">
        <v>323</v>
      </c>
      <c r="C235" s="460"/>
      <c r="D235" s="501" t="s">
        <v>109</v>
      </c>
      <c r="E235" s="528"/>
      <c r="F235" s="528"/>
      <c r="G235" s="528">
        <v>0</v>
      </c>
      <c r="H235" s="528" t="e">
        <f t="shared" si="15"/>
        <v>#DIV/0!</v>
      </c>
      <c r="I235" s="456" t="e">
        <f t="shared" si="16"/>
        <v>#DIV/0!</v>
      </c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s="440" customFormat="1" ht="15.75" customHeight="1" x14ac:dyDescent="0.2">
      <c r="A236" s="527"/>
      <c r="B236" s="493" t="s">
        <v>112</v>
      </c>
      <c r="C236" s="462"/>
      <c r="D236" s="502" t="s">
        <v>113</v>
      </c>
      <c r="E236" s="528"/>
      <c r="F236" s="528"/>
      <c r="G236" s="529">
        <v>0</v>
      </c>
      <c r="H236" s="528" t="e">
        <f t="shared" si="15"/>
        <v>#DIV/0!</v>
      </c>
      <c r="I236" s="456" t="e">
        <f t="shared" si="16"/>
        <v>#DIV/0!</v>
      </c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s="402" customFormat="1" ht="15.75" customHeight="1" x14ac:dyDescent="0.2">
      <c r="A237" s="530"/>
      <c r="B237" s="539">
        <v>42</v>
      </c>
      <c r="C237" s="531"/>
      <c r="D237" s="532" t="s">
        <v>293</v>
      </c>
      <c r="E237" s="533">
        <v>7432</v>
      </c>
      <c r="F237" s="534"/>
      <c r="G237" s="534">
        <v>0</v>
      </c>
      <c r="H237" s="534">
        <f t="shared" si="15"/>
        <v>0</v>
      </c>
      <c r="I237" s="456" t="e">
        <f t="shared" si="16"/>
        <v>#DIV/0!</v>
      </c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s="372" customFormat="1" ht="15.75" customHeight="1" x14ac:dyDescent="0.2">
      <c r="A238" s="535"/>
      <c r="B238" s="540">
        <v>4212</v>
      </c>
      <c r="C238" s="536"/>
      <c r="D238" s="537" t="s">
        <v>345</v>
      </c>
      <c r="E238" s="529">
        <v>4179</v>
      </c>
      <c r="F238" s="529"/>
      <c r="G238" s="528">
        <v>0</v>
      </c>
      <c r="H238" s="528">
        <f t="shared" si="15"/>
        <v>0</v>
      </c>
      <c r="I238" s="456" t="e">
        <f t="shared" si="16"/>
        <v>#DIV/0!</v>
      </c>
      <c r="J238" s="429"/>
      <c r="K238" s="429"/>
      <c r="L238" s="429"/>
      <c r="M238" s="429"/>
      <c r="N238" s="429"/>
      <c r="O238" s="429"/>
      <c r="P238" s="429"/>
      <c r="Q238" s="429"/>
      <c r="R238" s="429"/>
      <c r="S238" s="429"/>
      <c r="T238" s="429"/>
      <c r="U238" s="429"/>
      <c r="V238" s="429"/>
      <c r="W238" s="429"/>
      <c r="X238" s="429"/>
      <c r="Y238" s="429"/>
      <c r="Z238" s="429"/>
    </row>
    <row r="239" spans="1:26" s="402" customFormat="1" ht="15.75" customHeight="1" x14ac:dyDescent="0.2">
      <c r="A239" s="538"/>
      <c r="B239" s="540">
        <v>4221</v>
      </c>
      <c r="C239" s="536"/>
      <c r="D239" s="537" t="s">
        <v>140</v>
      </c>
      <c r="E239" s="529">
        <v>3253</v>
      </c>
      <c r="F239" s="529">
        <v>1327</v>
      </c>
      <c r="G239" s="528">
        <v>0</v>
      </c>
      <c r="H239" s="463">
        <f t="shared" si="15"/>
        <v>0</v>
      </c>
      <c r="I239" s="456">
        <f t="shared" si="16"/>
        <v>0</v>
      </c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 x14ac:dyDescent="0.2">
      <c r="A240" s="567" t="s">
        <v>143</v>
      </c>
      <c r="B240" s="568"/>
      <c r="C240" s="568"/>
      <c r="D240" s="569"/>
      <c r="E240" s="466">
        <v>577030</v>
      </c>
      <c r="F240" s="466">
        <f>SUM(F194,F49)</f>
        <v>543283</v>
      </c>
      <c r="G240" s="466">
        <v>693042</v>
      </c>
      <c r="H240" s="463">
        <f t="shared" si="15"/>
        <v>120.10502053619396</v>
      </c>
      <c r="I240" s="456">
        <f t="shared" si="16"/>
        <v>127.56555975430852</v>
      </c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">
      <c r="A241" s="109"/>
      <c r="B241" s="54"/>
      <c r="C241" s="54"/>
      <c r="D241" s="54"/>
      <c r="E241" s="110"/>
      <c r="F241" s="54"/>
      <c r="G241" s="54"/>
      <c r="H241" s="54"/>
      <c r="I241" s="54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">
      <c r="A242" s="570" t="s">
        <v>144</v>
      </c>
      <c r="B242" s="571"/>
      <c r="C242" s="571"/>
      <c r="D242" s="571"/>
      <c r="E242" s="571"/>
      <c r="F242" s="571"/>
      <c r="G242" s="571"/>
      <c r="H242" s="571"/>
      <c r="I242" s="572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26.25" customHeight="1" x14ac:dyDescent="0.2">
      <c r="A243" s="441" t="s">
        <v>25</v>
      </c>
      <c r="B243" s="31" t="s">
        <v>26</v>
      </c>
      <c r="C243" s="441" t="s">
        <v>27</v>
      </c>
      <c r="D243" s="441" t="s">
        <v>28</v>
      </c>
      <c r="E243" s="111" t="s">
        <v>5</v>
      </c>
      <c r="F243" s="111" t="s">
        <v>6</v>
      </c>
      <c r="G243" s="111" t="s">
        <v>7</v>
      </c>
      <c r="H243" s="112" t="s">
        <v>29</v>
      </c>
      <c r="I243" s="112" t="s">
        <v>29</v>
      </c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">
      <c r="A244" s="573">
        <v>1</v>
      </c>
      <c r="B244" s="574"/>
      <c r="C244" s="574"/>
      <c r="D244" s="575"/>
      <c r="E244" s="183">
        <v>2</v>
      </c>
      <c r="F244" s="442">
        <v>3</v>
      </c>
      <c r="G244" s="442">
        <v>4</v>
      </c>
      <c r="H244" s="183" t="s">
        <v>30</v>
      </c>
      <c r="I244" s="443" t="s">
        <v>31</v>
      </c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">
      <c r="A245" s="114" t="s">
        <v>145</v>
      </c>
      <c r="B245" s="114"/>
      <c r="C245" s="114"/>
      <c r="D245" s="115" t="s">
        <v>146</v>
      </c>
      <c r="E245" s="116">
        <f t="shared" ref="E245:F245" si="22">SUM(E246)</f>
        <v>0</v>
      </c>
      <c r="F245" s="116">
        <f t="shared" si="22"/>
        <v>0</v>
      </c>
      <c r="G245" s="116">
        <v>2562</v>
      </c>
      <c r="H245" s="117" t="e">
        <f t="shared" ref="H245:H249" si="23">SUM(G245/E245*100)</f>
        <v>#DIV/0!</v>
      </c>
      <c r="I245" s="117" t="e">
        <f t="shared" ref="I245:I249" si="24">SUM(G245/F245*100)</f>
        <v>#DIV/0!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">
      <c r="A246" s="114"/>
      <c r="B246" s="114" t="s">
        <v>147</v>
      </c>
      <c r="C246" s="114"/>
      <c r="D246" s="118" t="s">
        <v>69</v>
      </c>
      <c r="E246" s="116">
        <f t="shared" ref="E246:F246" si="25">SUM(E247)</f>
        <v>0</v>
      </c>
      <c r="F246" s="116">
        <f t="shared" si="25"/>
        <v>0</v>
      </c>
      <c r="G246" s="116">
        <v>2562</v>
      </c>
      <c r="H246" s="117" t="e">
        <f t="shared" si="23"/>
        <v>#DIV/0!</v>
      </c>
      <c r="I246" s="117" t="e">
        <f t="shared" si="24"/>
        <v>#DIV/0!</v>
      </c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">
      <c r="A247" s="114"/>
      <c r="B247" s="114" t="s">
        <v>148</v>
      </c>
      <c r="C247" s="114"/>
      <c r="D247" s="118" t="s">
        <v>70</v>
      </c>
      <c r="E247" s="116">
        <f t="shared" ref="E247:F247" si="26">SUM(E248)</f>
        <v>0</v>
      </c>
      <c r="F247" s="116">
        <f t="shared" si="26"/>
        <v>0</v>
      </c>
      <c r="G247" s="116">
        <v>2562</v>
      </c>
      <c r="H247" s="117" t="e">
        <f t="shared" si="23"/>
        <v>#DIV/0!</v>
      </c>
      <c r="I247" s="117" t="e">
        <f t="shared" si="24"/>
        <v>#DIV/0!</v>
      </c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">
      <c r="A248" s="119"/>
      <c r="B248" s="119" t="s">
        <v>149</v>
      </c>
      <c r="C248" s="119"/>
      <c r="D248" s="120" t="s">
        <v>150</v>
      </c>
      <c r="E248" s="121">
        <f t="shared" ref="E248:F248" si="27">SUM(E249)</f>
        <v>0</v>
      </c>
      <c r="F248" s="121">
        <f t="shared" si="27"/>
        <v>0</v>
      </c>
      <c r="G248" s="121">
        <v>2562</v>
      </c>
      <c r="H248" s="122" t="e">
        <f t="shared" si="23"/>
        <v>#DIV/0!</v>
      </c>
      <c r="I248" s="122" t="e">
        <f t="shared" si="24"/>
        <v>#DIV/0!</v>
      </c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">
      <c r="A249" s="119"/>
      <c r="B249" s="119"/>
      <c r="C249" s="444">
        <v>11</v>
      </c>
      <c r="D249" s="445" t="s">
        <v>151</v>
      </c>
      <c r="E249" s="121">
        <v>0</v>
      </c>
      <c r="F249" s="122">
        <v>0</v>
      </c>
      <c r="G249" s="122">
        <v>0</v>
      </c>
      <c r="H249" s="122" t="e">
        <f t="shared" si="23"/>
        <v>#DIV/0!</v>
      </c>
      <c r="I249" s="122" t="e">
        <f t="shared" si="24"/>
        <v>#DIV/0!</v>
      </c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spans="1:26" ht="15.75" customHeight="1" x14ac:dyDescent="0.2">
      <c r="A250" s="54"/>
      <c r="B250" s="54"/>
      <c r="C250" s="54"/>
      <c r="D250" s="54"/>
      <c r="E250" s="110"/>
      <c r="F250" s="54"/>
      <c r="G250" s="54"/>
      <c r="H250" s="54"/>
      <c r="I250" s="54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">
      <c r="A251" s="54"/>
      <c r="B251" s="54"/>
      <c r="C251" s="54"/>
      <c r="D251" s="54"/>
      <c r="E251" s="110"/>
      <c r="F251" s="54"/>
      <c r="G251" s="54"/>
      <c r="H251" s="54"/>
      <c r="I251" s="54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">
      <c r="A252" s="30"/>
      <c r="B252" s="30"/>
      <c r="C252" s="30"/>
      <c r="D252" s="30"/>
      <c r="E252" s="11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">
      <c r="A253" s="30"/>
      <c r="B253" s="30"/>
      <c r="C253" s="30"/>
      <c r="D253" s="30"/>
      <c r="E253" s="11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">
      <c r="A254" s="30"/>
      <c r="B254" s="30"/>
      <c r="C254" s="30"/>
      <c r="D254" s="30"/>
      <c r="E254" s="11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">
      <c r="A255" s="30"/>
      <c r="B255" s="30"/>
      <c r="C255" s="30"/>
      <c r="D255" s="30"/>
      <c r="E255" s="11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">
      <c r="A256" s="30"/>
      <c r="B256" s="30"/>
      <c r="C256" s="30"/>
      <c r="D256" s="30"/>
      <c r="E256" s="11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">
      <c r="A257" s="30"/>
      <c r="B257" s="30"/>
      <c r="C257" s="30"/>
      <c r="D257" s="30"/>
      <c r="E257" s="11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">
      <c r="A258" s="30"/>
      <c r="B258" s="30"/>
      <c r="C258" s="30"/>
      <c r="D258" s="30"/>
      <c r="E258" s="11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">
      <c r="A259" s="30"/>
      <c r="B259" s="30"/>
      <c r="C259" s="30"/>
      <c r="D259" s="30"/>
      <c r="E259" s="11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">
      <c r="A260" s="30"/>
      <c r="B260" s="30"/>
      <c r="C260" s="30"/>
      <c r="D260" s="30"/>
      <c r="E260" s="11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">
      <c r="A261" s="30"/>
      <c r="B261" s="30"/>
      <c r="C261" s="30"/>
      <c r="D261" s="30"/>
      <c r="E261" s="11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">
      <c r="A262" s="30"/>
      <c r="B262" s="30"/>
      <c r="C262" s="30"/>
      <c r="D262" s="30"/>
      <c r="E262" s="11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">
      <c r="A263" s="30"/>
      <c r="B263" s="30"/>
      <c r="C263" s="30"/>
      <c r="D263" s="30"/>
      <c r="E263" s="11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">
      <c r="A264" s="30"/>
      <c r="B264" s="30"/>
      <c r="C264" s="30"/>
      <c r="D264" s="30"/>
      <c r="E264" s="11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">
      <c r="A265" s="30"/>
      <c r="B265" s="30"/>
      <c r="C265" s="30"/>
      <c r="D265" s="30"/>
      <c r="E265" s="11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">
      <c r="A266" s="30"/>
      <c r="B266" s="30"/>
      <c r="C266" s="30"/>
      <c r="D266" s="30"/>
      <c r="E266" s="11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">
      <c r="A267" s="30"/>
      <c r="B267" s="30"/>
      <c r="C267" s="30"/>
      <c r="D267" s="30"/>
      <c r="E267" s="11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">
      <c r="A268" s="30"/>
      <c r="B268" s="30"/>
      <c r="C268" s="30"/>
      <c r="D268" s="30"/>
      <c r="E268" s="11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">
      <c r="A269" s="30"/>
      <c r="B269" s="30"/>
      <c r="C269" s="30"/>
      <c r="D269" s="30"/>
      <c r="E269" s="11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">
      <c r="A270" s="30"/>
      <c r="B270" s="30"/>
      <c r="C270" s="30"/>
      <c r="D270" s="30"/>
      <c r="E270" s="11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">
      <c r="A271" s="30"/>
      <c r="B271" s="30"/>
      <c r="C271" s="30"/>
      <c r="D271" s="30"/>
      <c r="E271" s="11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">
      <c r="A272" s="30"/>
      <c r="B272" s="30"/>
      <c r="C272" s="30"/>
      <c r="D272" s="30"/>
      <c r="E272" s="11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">
      <c r="A273" s="30"/>
      <c r="B273" s="30"/>
      <c r="C273" s="30"/>
      <c r="D273" s="30"/>
      <c r="E273" s="11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">
      <c r="A274" s="30"/>
      <c r="B274" s="30"/>
      <c r="C274" s="30"/>
      <c r="D274" s="30"/>
      <c r="E274" s="11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">
      <c r="A275" s="30"/>
      <c r="B275" s="30"/>
      <c r="C275" s="30"/>
      <c r="D275" s="30"/>
      <c r="E275" s="11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">
      <c r="A276" s="30"/>
      <c r="B276" s="30"/>
      <c r="C276" s="30"/>
      <c r="D276" s="30"/>
      <c r="E276" s="11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">
      <c r="A277" s="30"/>
      <c r="B277" s="30"/>
      <c r="C277" s="30"/>
      <c r="D277" s="30"/>
      <c r="E277" s="11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">
      <c r="A278" s="30"/>
      <c r="B278" s="30"/>
      <c r="C278" s="30"/>
      <c r="D278" s="30"/>
      <c r="E278" s="11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">
      <c r="A279" s="30"/>
      <c r="B279" s="30"/>
      <c r="C279" s="30"/>
      <c r="D279" s="30"/>
      <c r="E279" s="11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">
      <c r="A280" s="30"/>
      <c r="B280" s="30"/>
      <c r="C280" s="30"/>
      <c r="D280" s="30"/>
      <c r="E280" s="11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">
      <c r="A281" s="30"/>
      <c r="B281" s="30"/>
      <c r="C281" s="30"/>
      <c r="D281" s="30"/>
      <c r="E281" s="11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">
      <c r="A282" s="30"/>
      <c r="B282" s="30"/>
      <c r="C282" s="30"/>
      <c r="D282" s="30"/>
      <c r="E282" s="11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">
      <c r="A283" s="30"/>
      <c r="B283" s="30"/>
      <c r="C283" s="30"/>
      <c r="D283" s="30"/>
      <c r="E283" s="11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">
      <c r="A284" s="30"/>
      <c r="B284" s="30"/>
      <c r="C284" s="30"/>
      <c r="D284" s="30"/>
      <c r="E284" s="11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">
      <c r="A285" s="30"/>
      <c r="B285" s="30"/>
      <c r="C285" s="30"/>
      <c r="D285" s="30"/>
      <c r="E285" s="11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">
      <c r="A286" s="30"/>
      <c r="B286" s="30"/>
      <c r="C286" s="30"/>
      <c r="D286" s="30"/>
      <c r="E286" s="11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">
      <c r="A287" s="30"/>
      <c r="B287" s="30"/>
      <c r="C287" s="30"/>
      <c r="D287" s="30"/>
      <c r="E287" s="11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">
      <c r="A288" s="30"/>
      <c r="B288" s="30"/>
      <c r="C288" s="30"/>
      <c r="D288" s="30"/>
      <c r="E288" s="11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">
      <c r="A289" s="30"/>
      <c r="B289" s="30"/>
      <c r="C289" s="30"/>
      <c r="D289" s="30"/>
      <c r="E289" s="11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">
      <c r="A290" s="30"/>
      <c r="B290" s="30"/>
      <c r="C290" s="30"/>
      <c r="D290" s="30"/>
      <c r="E290" s="11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">
      <c r="A291" s="30"/>
      <c r="B291" s="30"/>
      <c r="C291" s="30"/>
      <c r="D291" s="30"/>
      <c r="E291" s="11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">
      <c r="A292" s="30"/>
      <c r="B292" s="30"/>
      <c r="C292" s="30"/>
      <c r="D292" s="30"/>
      <c r="E292" s="11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">
      <c r="A293" s="30"/>
      <c r="B293" s="30"/>
      <c r="C293" s="30"/>
      <c r="D293" s="30"/>
      <c r="E293" s="11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">
      <c r="A294" s="30"/>
      <c r="B294" s="30"/>
      <c r="C294" s="30"/>
      <c r="D294" s="30"/>
      <c r="E294" s="11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">
      <c r="A295" s="30"/>
      <c r="B295" s="30"/>
      <c r="C295" s="30"/>
      <c r="D295" s="30"/>
      <c r="E295" s="11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">
      <c r="A296" s="30"/>
      <c r="B296" s="30"/>
      <c r="C296" s="30"/>
      <c r="D296" s="30"/>
      <c r="E296" s="11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">
      <c r="A297" s="30"/>
      <c r="B297" s="30"/>
      <c r="C297" s="30"/>
      <c r="D297" s="30"/>
      <c r="E297" s="11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">
      <c r="A298" s="30"/>
      <c r="B298" s="30"/>
      <c r="C298" s="30"/>
      <c r="D298" s="30"/>
      <c r="E298" s="11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">
      <c r="A299" s="30"/>
      <c r="B299" s="30"/>
      <c r="C299" s="30"/>
      <c r="D299" s="30"/>
      <c r="E299" s="11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">
      <c r="A300" s="30"/>
      <c r="B300" s="30"/>
      <c r="C300" s="30"/>
      <c r="D300" s="30"/>
      <c r="E300" s="11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">
      <c r="A301" s="30"/>
      <c r="B301" s="30"/>
      <c r="C301" s="30"/>
      <c r="D301" s="30"/>
      <c r="E301" s="11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">
      <c r="A302" s="30"/>
      <c r="B302" s="30"/>
      <c r="C302" s="30"/>
      <c r="D302" s="30"/>
      <c r="E302" s="11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">
      <c r="A303" s="30"/>
      <c r="B303" s="30"/>
      <c r="C303" s="30"/>
      <c r="D303" s="30"/>
      <c r="E303" s="11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">
      <c r="A304" s="30"/>
      <c r="B304" s="30"/>
      <c r="C304" s="30"/>
      <c r="D304" s="30"/>
      <c r="E304" s="11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">
      <c r="A305" s="30"/>
      <c r="B305" s="30"/>
      <c r="C305" s="30"/>
      <c r="D305" s="30"/>
      <c r="E305" s="11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">
      <c r="A306" s="30"/>
      <c r="B306" s="30"/>
      <c r="C306" s="30"/>
      <c r="D306" s="30"/>
      <c r="E306" s="11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">
      <c r="A307" s="30"/>
      <c r="B307" s="30"/>
      <c r="C307" s="30"/>
      <c r="D307" s="30"/>
      <c r="E307" s="11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">
      <c r="A308" s="30"/>
      <c r="B308" s="30"/>
      <c r="C308" s="30"/>
      <c r="D308" s="30"/>
      <c r="E308" s="11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">
      <c r="A309" s="30"/>
      <c r="B309" s="30"/>
      <c r="C309" s="30"/>
      <c r="D309" s="30"/>
      <c r="E309" s="11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">
      <c r="A310" s="30"/>
      <c r="B310" s="30"/>
      <c r="C310" s="30"/>
      <c r="D310" s="30"/>
      <c r="E310" s="11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">
      <c r="A311" s="30"/>
      <c r="B311" s="30"/>
      <c r="C311" s="30"/>
      <c r="D311" s="30"/>
      <c r="E311" s="11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">
      <c r="A312" s="30"/>
      <c r="B312" s="30"/>
      <c r="C312" s="30"/>
      <c r="D312" s="30"/>
      <c r="E312" s="11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">
      <c r="A313" s="30"/>
      <c r="B313" s="30"/>
      <c r="C313" s="30"/>
      <c r="D313" s="30"/>
      <c r="E313" s="11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">
      <c r="A314" s="30"/>
      <c r="B314" s="30"/>
      <c r="C314" s="30"/>
      <c r="D314" s="30"/>
      <c r="E314" s="11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">
      <c r="A315" s="30"/>
      <c r="B315" s="30"/>
      <c r="C315" s="30"/>
      <c r="D315" s="30"/>
      <c r="E315" s="11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">
      <c r="A316" s="30"/>
      <c r="B316" s="30"/>
      <c r="C316" s="30"/>
      <c r="D316" s="30"/>
      <c r="E316" s="11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">
      <c r="A317" s="30"/>
      <c r="B317" s="30"/>
      <c r="C317" s="30"/>
      <c r="D317" s="30"/>
      <c r="E317" s="11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">
      <c r="A318" s="30"/>
      <c r="B318" s="30"/>
      <c r="C318" s="30"/>
      <c r="D318" s="30"/>
      <c r="E318" s="11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">
      <c r="A319" s="30"/>
      <c r="B319" s="30"/>
      <c r="C319" s="30"/>
      <c r="D319" s="30"/>
      <c r="E319" s="11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">
      <c r="A320" s="30"/>
      <c r="B320" s="30"/>
      <c r="C320" s="30"/>
      <c r="D320" s="30"/>
      <c r="E320" s="11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">
      <c r="A321" s="30"/>
      <c r="B321" s="30"/>
      <c r="C321" s="30"/>
      <c r="D321" s="30"/>
      <c r="E321" s="11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">
      <c r="A322" s="30"/>
      <c r="B322" s="30"/>
      <c r="C322" s="30"/>
      <c r="D322" s="30"/>
      <c r="E322" s="11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">
      <c r="A323" s="30"/>
      <c r="B323" s="30"/>
      <c r="C323" s="30"/>
      <c r="D323" s="30"/>
      <c r="E323" s="11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">
      <c r="A324" s="30"/>
      <c r="B324" s="30"/>
      <c r="C324" s="30"/>
      <c r="D324" s="30"/>
      <c r="E324" s="11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">
      <c r="A325" s="30"/>
      <c r="B325" s="30"/>
      <c r="C325" s="30"/>
      <c r="D325" s="30"/>
      <c r="E325" s="11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">
      <c r="A326" s="30"/>
      <c r="B326" s="30"/>
      <c r="C326" s="30"/>
      <c r="D326" s="30"/>
      <c r="E326" s="11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">
      <c r="A327" s="30"/>
      <c r="B327" s="30"/>
      <c r="C327" s="30"/>
      <c r="D327" s="30"/>
      <c r="E327" s="11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">
      <c r="A328" s="30"/>
      <c r="B328" s="30"/>
      <c r="C328" s="30"/>
      <c r="D328" s="30"/>
      <c r="E328" s="11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">
      <c r="A329" s="30"/>
      <c r="B329" s="30"/>
      <c r="C329" s="30"/>
      <c r="D329" s="30"/>
      <c r="E329" s="11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">
      <c r="A330" s="30"/>
      <c r="B330" s="30"/>
      <c r="C330" s="30"/>
      <c r="D330" s="30"/>
      <c r="E330" s="11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">
      <c r="A331" s="30"/>
      <c r="B331" s="30"/>
      <c r="C331" s="30"/>
      <c r="D331" s="30"/>
      <c r="E331" s="11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">
      <c r="A332" s="30"/>
      <c r="B332" s="30"/>
      <c r="C332" s="30"/>
      <c r="D332" s="30"/>
      <c r="E332" s="11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">
      <c r="A333" s="30"/>
      <c r="B333" s="30"/>
      <c r="C333" s="30"/>
      <c r="D333" s="30"/>
      <c r="E333" s="11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">
      <c r="A334" s="30"/>
      <c r="B334" s="30"/>
      <c r="C334" s="30"/>
      <c r="D334" s="30"/>
      <c r="E334" s="11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">
      <c r="A335" s="30"/>
      <c r="B335" s="30"/>
      <c r="C335" s="30"/>
      <c r="D335" s="30"/>
      <c r="E335" s="11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">
      <c r="A336" s="30"/>
      <c r="B336" s="30"/>
      <c r="C336" s="30"/>
      <c r="D336" s="30"/>
      <c r="E336" s="11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">
      <c r="A337" s="30"/>
      <c r="B337" s="30"/>
      <c r="C337" s="30"/>
      <c r="D337" s="30"/>
      <c r="E337" s="11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">
      <c r="A338" s="30"/>
      <c r="B338" s="30"/>
      <c r="C338" s="30"/>
      <c r="D338" s="30"/>
      <c r="E338" s="11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">
      <c r="A339" s="30"/>
      <c r="B339" s="30"/>
      <c r="C339" s="30"/>
      <c r="D339" s="30"/>
      <c r="E339" s="11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">
      <c r="A340" s="30"/>
      <c r="B340" s="30"/>
      <c r="C340" s="30"/>
      <c r="D340" s="30"/>
      <c r="E340" s="11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">
      <c r="A341" s="30"/>
      <c r="B341" s="30"/>
      <c r="C341" s="30"/>
      <c r="D341" s="30"/>
      <c r="E341" s="11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">
      <c r="A342" s="30"/>
      <c r="B342" s="30"/>
      <c r="C342" s="30"/>
      <c r="D342" s="30"/>
      <c r="E342" s="11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">
      <c r="A343" s="30"/>
      <c r="B343" s="30"/>
      <c r="C343" s="30"/>
      <c r="D343" s="30"/>
      <c r="E343" s="11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">
      <c r="A344" s="30"/>
      <c r="B344" s="30"/>
      <c r="C344" s="30"/>
      <c r="D344" s="30"/>
      <c r="E344" s="11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">
      <c r="A345" s="30"/>
      <c r="B345" s="30"/>
      <c r="C345" s="30"/>
      <c r="D345" s="30"/>
      <c r="E345" s="11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">
      <c r="A346" s="30"/>
      <c r="B346" s="30"/>
      <c r="C346" s="30"/>
      <c r="D346" s="30"/>
      <c r="E346" s="11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">
      <c r="A347" s="30"/>
      <c r="B347" s="30"/>
      <c r="C347" s="30"/>
      <c r="D347" s="30"/>
      <c r="E347" s="11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">
      <c r="A348" s="30"/>
      <c r="B348" s="30"/>
      <c r="C348" s="30"/>
      <c r="D348" s="30"/>
      <c r="E348" s="11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">
      <c r="A349" s="30"/>
      <c r="B349" s="30"/>
      <c r="C349" s="30"/>
      <c r="D349" s="30"/>
      <c r="E349" s="11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">
      <c r="A350" s="30"/>
      <c r="B350" s="30"/>
      <c r="C350" s="30"/>
      <c r="D350" s="30"/>
      <c r="E350" s="11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">
      <c r="A351" s="30"/>
      <c r="B351" s="30"/>
      <c r="C351" s="30"/>
      <c r="D351" s="30"/>
      <c r="E351" s="11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">
      <c r="A352" s="30"/>
      <c r="B352" s="30"/>
      <c r="C352" s="30"/>
      <c r="D352" s="30"/>
      <c r="E352" s="11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">
      <c r="A353" s="30"/>
      <c r="B353" s="30"/>
      <c r="C353" s="30"/>
      <c r="D353" s="30"/>
      <c r="E353" s="11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">
      <c r="A354" s="30"/>
      <c r="B354" s="30"/>
      <c r="C354" s="30"/>
      <c r="D354" s="30"/>
      <c r="E354" s="11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">
      <c r="A355" s="30"/>
      <c r="B355" s="30"/>
      <c r="C355" s="30"/>
      <c r="D355" s="30"/>
      <c r="E355" s="11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">
      <c r="A356" s="30"/>
      <c r="B356" s="30"/>
      <c r="C356" s="30"/>
      <c r="D356" s="30"/>
      <c r="E356" s="11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">
      <c r="A357" s="30"/>
      <c r="B357" s="30"/>
      <c r="C357" s="30"/>
      <c r="D357" s="30"/>
      <c r="E357" s="11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">
      <c r="A358" s="30"/>
      <c r="B358" s="30"/>
      <c r="C358" s="30"/>
      <c r="D358" s="30"/>
      <c r="E358" s="11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">
      <c r="A359" s="30"/>
      <c r="B359" s="30"/>
      <c r="C359" s="30"/>
      <c r="D359" s="30"/>
      <c r="E359" s="11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">
      <c r="A360" s="30"/>
      <c r="B360" s="30"/>
      <c r="C360" s="30"/>
      <c r="D360" s="30"/>
      <c r="E360" s="11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">
      <c r="A361" s="30"/>
      <c r="B361" s="30"/>
      <c r="C361" s="30"/>
      <c r="D361" s="30"/>
      <c r="E361" s="11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">
      <c r="A362" s="30"/>
      <c r="B362" s="30"/>
      <c r="C362" s="30"/>
      <c r="D362" s="30"/>
      <c r="E362" s="11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">
      <c r="A363" s="30"/>
      <c r="B363" s="30"/>
      <c r="C363" s="30"/>
      <c r="D363" s="30"/>
      <c r="E363" s="11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">
      <c r="A364" s="30"/>
      <c r="B364" s="30"/>
      <c r="C364" s="30"/>
      <c r="D364" s="30"/>
      <c r="E364" s="11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">
      <c r="A365" s="30"/>
      <c r="B365" s="30"/>
      <c r="C365" s="30"/>
      <c r="D365" s="30"/>
      <c r="E365" s="11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">
      <c r="A366" s="30"/>
      <c r="B366" s="30"/>
      <c r="C366" s="30"/>
      <c r="D366" s="30"/>
      <c r="E366" s="11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">
      <c r="A367" s="30"/>
      <c r="B367" s="30"/>
      <c r="C367" s="30"/>
      <c r="D367" s="30"/>
      <c r="E367" s="11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">
      <c r="A368" s="30"/>
      <c r="B368" s="30"/>
      <c r="C368" s="30"/>
      <c r="D368" s="30"/>
      <c r="E368" s="11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">
      <c r="A369" s="30"/>
      <c r="B369" s="30"/>
      <c r="C369" s="30"/>
      <c r="D369" s="30"/>
      <c r="E369" s="11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">
      <c r="A370" s="30"/>
      <c r="B370" s="30"/>
      <c r="C370" s="30"/>
      <c r="D370" s="30"/>
      <c r="E370" s="11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">
      <c r="A371" s="30"/>
      <c r="B371" s="30"/>
      <c r="C371" s="30"/>
      <c r="D371" s="30"/>
      <c r="E371" s="11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">
      <c r="A372" s="30"/>
      <c r="B372" s="30"/>
      <c r="C372" s="30"/>
      <c r="D372" s="30"/>
      <c r="E372" s="11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">
      <c r="A373" s="30"/>
      <c r="B373" s="30"/>
      <c r="C373" s="30"/>
      <c r="D373" s="30"/>
      <c r="E373" s="11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">
      <c r="A374" s="30"/>
      <c r="B374" s="30"/>
      <c r="C374" s="30"/>
      <c r="D374" s="30"/>
      <c r="E374" s="11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">
      <c r="A375" s="30"/>
      <c r="B375" s="30"/>
      <c r="C375" s="30"/>
      <c r="D375" s="30"/>
      <c r="E375" s="11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">
      <c r="A376" s="30"/>
      <c r="B376" s="30"/>
      <c r="C376" s="30"/>
      <c r="D376" s="30"/>
      <c r="E376" s="11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">
      <c r="A377" s="30"/>
      <c r="B377" s="30"/>
      <c r="C377" s="30"/>
      <c r="D377" s="30"/>
      <c r="E377" s="11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">
      <c r="A378" s="30"/>
      <c r="B378" s="30"/>
      <c r="C378" s="30"/>
      <c r="D378" s="30"/>
      <c r="E378" s="11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">
      <c r="A379" s="30"/>
      <c r="B379" s="30"/>
      <c r="C379" s="30"/>
      <c r="D379" s="30"/>
      <c r="E379" s="11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">
      <c r="A380" s="30"/>
      <c r="B380" s="30"/>
      <c r="C380" s="30"/>
      <c r="D380" s="30"/>
      <c r="E380" s="11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">
      <c r="A381" s="30"/>
      <c r="B381" s="30"/>
      <c r="C381" s="30"/>
      <c r="D381" s="30"/>
      <c r="E381" s="11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">
      <c r="A382" s="30"/>
      <c r="B382" s="30"/>
      <c r="C382" s="30"/>
      <c r="D382" s="30"/>
      <c r="E382" s="11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">
      <c r="A383" s="30"/>
      <c r="B383" s="30"/>
      <c r="C383" s="30"/>
      <c r="D383" s="30"/>
      <c r="E383" s="11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">
      <c r="A384" s="30"/>
      <c r="B384" s="30"/>
      <c r="C384" s="30"/>
      <c r="D384" s="30"/>
      <c r="E384" s="11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">
      <c r="A385" s="30"/>
      <c r="B385" s="30"/>
      <c r="C385" s="30"/>
      <c r="D385" s="30"/>
      <c r="E385" s="11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">
      <c r="A386" s="30"/>
      <c r="B386" s="30"/>
      <c r="C386" s="30"/>
      <c r="D386" s="30"/>
      <c r="E386" s="11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">
      <c r="A387" s="30"/>
      <c r="B387" s="30"/>
      <c r="C387" s="30"/>
      <c r="D387" s="30"/>
      <c r="E387" s="11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">
      <c r="A388" s="30"/>
      <c r="B388" s="30"/>
      <c r="C388" s="30"/>
      <c r="D388" s="30"/>
      <c r="E388" s="11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">
      <c r="A389" s="30"/>
      <c r="B389" s="30"/>
      <c r="C389" s="30"/>
      <c r="D389" s="30"/>
      <c r="E389" s="11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">
      <c r="A390" s="30"/>
      <c r="B390" s="30"/>
      <c r="C390" s="30"/>
      <c r="D390" s="30"/>
      <c r="E390" s="11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">
      <c r="A391" s="30"/>
      <c r="B391" s="30"/>
      <c r="C391" s="30"/>
      <c r="D391" s="30"/>
      <c r="E391" s="11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">
      <c r="A392" s="30"/>
      <c r="B392" s="30"/>
      <c r="C392" s="30"/>
      <c r="D392" s="30"/>
      <c r="E392" s="11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">
      <c r="A393" s="30"/>
      <c r="B393" s="30"/>
      <c r="C393" s="30"/>
      <c r="D393" s="30"/>
      <c r="E393" s="11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">
      <c r="A394" s="30"/>
      <c r="B394" s="30"/>
      <c r="C394" s="30"/>
      <c r="D394" s="30"/>
      <c r="E394" s="11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">
      <c r="A395" s="30"/>
      <c r="B395" s="30"/>
      <c r="C395" s="30"/>
      <c r="D395" s="30"/>
      <c r="E395" s="11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">
      <c r="A396" s="30"/>
      <c r="B396" s="30"/>
      <c r="C396" s="30"/>
      <c r="D396" s="30"/>
      <c r="E396" s="11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">
      <c r="A397" s="30"/>
      <c r="B397" s="30"/>
      <c r="C397" s="30"/>
      <c r="D397" s="30"/>
      <c r="E397" s="11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">
      <c r="A398" s="30"/>
      <c r="B398" s="30"/>
      <c r="C398" s="30"/>
      <c r="D398" s="30"/>
      <c r="E398" s="11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">
      <c r="A399" s="30"/>
      <c r="B399" s="30"/>
      <c r="C399" s="30"/>
      <c r="D399" s="30"/>
      <c r="E399" s="11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">
      <c r="A400" s="30"/>
      <c r="B400" s="30"/>
      <c r="C400" s="30"/>
      <c r="D400" s="30"/>
      <c r="E400" s="11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">
      <c r="A401" s="30"/>
      <c r="B401" s="30"/>
      <c r="C401" s="30"/>
      <c r="D401" s="30"/>
      <c r="E401" s="11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">
      <c r="A402" s="30"/>
      <c r="B402" s="30"/>
      <c r="C402" s="30"/>
      <c r="D402" s="30"/>
      <c r="E402" s="11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">
      <c r="A403" s="30"/>
      <c r="B403" s="30"/>
      <c r="C403" s="30"/>
      <c r="D403" s="30"/>
      <c r="E403" s="11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">
      <c r="A404" s="30"/>
      <c r="B404" s="30"/>
      <c r="C404" s="30"/>
      <c r="D404" s="30"/>
      <c r="E404" s="11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">
      <c r="A405" s="30"/>
      <c r="B405" s="30"/>
      <c r="C405" s="30"/>
      <c r="D405" s="30"/>
      <c r="E405" s="11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">
      <c r="A406" s="30"/>
      <c r="B406" s="30"/>
      <c r="C406" s="30"/>
      <c r="D406" s="30"/>
      <c r="E406" s="11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">
      <c r="A407" s="30"/>
      <c r="B407" s="30"/>
      <c r="C407" s="30"/>
      <c r="D407" s="30"/>
      <c r="E407" s="11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">
      <c r="A408" s="30"/>
      <c r="B408" s="30"/>
      <c r="C408" s="30"/>
      <c r="D408" s="30"/>
      <c r="E408" s="11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">
      <c r="A409" s="30"/>
      <c r="B409" s="30"/>
      <c r="C409" s="30"/>
      <c r="D409" s="30"/>
      <c r="E409" s="11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">
      <c r="A410" s="30"/>
      <c r="B410" s="30"/>
      <c r="C410" s="30"/>
      <c r="D410" s="30"/>
      <c r="E410" s="11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">
      <c r="A411" s="30"/>
      <c r="B411" s="30"/>
      <c r="C411" s="30"/>
      <c r="D411" s="30"/>
      <c r="E411" s="11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">
      <c r="A412" s="30"/>
      <c r="B412" s="30"/>
      <c r="C412" s="30"/>
      <c r="D412" s="30"/>
      <c r="E412" s="11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">
      <c r="A413" s="30"/>
      <c r="B413" s="30"/>
      <c r="C413" s="30"/>
      <c r="D413" s="30"/>
      <c r="E413" s="11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">
      <c r="A414" s="30"/>
      <c r="B414" s="30"/>
      <c r="C414" s="30"/>
      <c r="D414" s="30"/>
      <c r="E414" s="11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">
      <c r="A415" s="30"/>
      <c r="B415" s="30"/>
      <c r="C415" s="30"/>
      <c r="D415" s="30"/>
      <c r="E415" s="11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">
      <c r="A416" s="30"/>
      <c r="B416" s="30"/>
      <c r="C416" s="30"/>
      <c r="D416" s="30"/>
      <c r="E416" s="11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">
      <c r="A417" s="30"/>
      <c r="B417" s="30"/>
      <c r="C417" s="30"/>
      <c r="D417" s="30"/>
      <c r="E417" s="11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">
      <c r="A418" s="30"/>
      <c r="B418" s="30"/>
      <c r="C418" s="30"/>
      <c r="D418" s="30"/>
      <c r="E418" s="11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">
      <c r="A419" s="30"/>
      <c r="B419" s="30"/>
      <c r="C419" s="30"/>
      <c r="D419" s="30"/>
      <c r="E419" s="11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">
      <c r="A420" s="30"/>
      <c r="B420" s="30"/>
      <c r="C420" s="30"/>
      <c r="D420" s="30"/>
      <c r="E420" s="11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">
      <c r="A421" s="30"/>
      <c r="B421" s="30"/>
      <c r="C421" s="30"/>
      <c r="D421" s="30"/>
      <c r="E421" s="11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">
      <c r="A422" s="30"/>
      <c r="B422" s="30"/>
      <c r="C422" s="30"/>
      <c r="D422" s="30"/>
      <c r="E422" s="11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">
      <c r="A423" s="30"/>
      <c r="B423" s="30"/>
      <c r="C423" s="30"/>
      <c r="D423" s="30"/>
      <c r="E423" s="11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">
      <c r="A424" s="30"/>
      <c r="B424" s="30"/>
      <c r="C424" s="30"/>
      <c r="D424" s="30"/>
      <c r="E424" s="11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">
      <c r="A425" s="30"/>
      <c r="B425" s="30"/>
      <c r="C425" s="30"/>
      <c r="D425" s="30"/>
      <c r="E425" s="11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">
      <c r="A426" s="30"/>
      <c r="B426" s="30"/>
      <c r="C426" s="30"/>
      <c r="D426" s="30"/>
      <c r="E426" s="11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">
      <c r="A427" s="30"/>
      <c r="B427" s="30"/>
      <c r="C427" s="30"/>
      <c r="D427" s="30"/>
      <c r="E427" s="11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">
      <c r="A428" s="30"/>
      <c r="B428" s="30"/>
      <c r="C428" s="30"/>
      <c r="D428" s="30"/>
      <c r="E428" s="11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">
      <c r="A429" s="30"/>
      <c r="B429" s="30"/>
      <c r="C429" s="30"/>
      <c r="D429" s="30"/>
      <c r="E429" s="11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">
      <c r="A430" s="30"/>
      <c r="B430" s="30"/>
      <c r="C430" s="30"/>
      <c r="D430" s="30"/>
      <c r="E430" s="11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">
      <c r="A431" s="30"/>
      <c r="B431" s="30"/>
      <c r="C431" s="30"/>
      <c r="D431" s="30"/>
      <c r="E431" s="11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">
      <c r="A432" s="30"/>
      <c r="B432" s="30"/>
      <c r="C432" s="30"/>
      <c r="D432" s="30"/>
      <c r="E432" s="11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">
      <c r="A433" s="30"/>
      <c r="B433" s="30"/>
      <c r="C433" s="30"/>
      <c r="D433" s="30"/>
      <c r="E433" s="11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">
      <c r="A434" s="30"/>
      <c r="B434" s="30"/>
      <c r="C434" s="30"/>
      <c r="D434" s="30"/>
      <c r="E434" s="11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">
      <c r="A435" s="30"/>
      <c r="B435" s="30"/>
      <c r="C435" s="30"/>
      <c r="D435" s="30"/>
      <c r="E435" s="11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">
      <c r="A436" s="30"/>
      <c r="B436" s="30"/>
      <c r="C436" s="30"/>
      <c r="D436" s="30"/>
      <c r="E436" s="11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">
      <c r="A437" s="30"/>
      <c r="B437" s="30"/>
      <c r="C437" s="30"/>
      <c r="D437" s="30"/>
      <c r="E437" s="11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">
      <c r="A438" s="30"/>
      <c r="B438" s="30"/>
      <c r="C438" s="30"/>
      <c r="D438" s="30"/>
      <c r="E438" s="11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">
      <c r="A439" s="30"/>
      <c r="B439" s="30"/>
      <c r="C439" s="30"/>
      <c r="D439" s="30"/>
      <c r="E439" s="11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">
      <c r="A440" s="30"/>
      <c r="B440" s="30"/>
      <c r="C440" s="30"/>
      <c r="D440" s="30"/>
      <c r="E440" s="11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">
      <c r="A441" s="30"/>
      <c r="B441" s="30"/>
      <c r="C441" s="30"/>
      <c r="D441" s="30"/>
      <c r="E441" s="11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">
      <c r="A442" s="30"/>
      <c r="B442" s="30"/>
      <c r="C442" s="30"/>
      <c r="D442" s="30"/>
      <c r="E442" s="11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">
      <c r="A443" s="30"/>
      <c r="B443" s="30"/>
      <c r="C443" s="30"/>
      <c r="D443" s="30"/>
      <c r="E443" s="11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">
      <c r="A444" s="30"/>
      <c r="B444" s="30"/>
      <c r="C444" s="30"/>
      <c r="D444" s="30"/>
      <c r="E444" s="11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">
      <c r="A445" s="30"/>
      <c r="B445" s="30"/>
      <c r="C445" s="30"/>
      <c r="D445" s="30"/>
      <c r="E445" s="11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">
      <c r="A446" s="30"/>
      <c r="B446" s="30"/>
      <c r="C446" s="30"/>
      <c r="D446" s="30"/>
      <c r="E446" s="11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">
      <c r="A447" s="30"/>
      <c r="B447" s="30"/>
      <c r="C447" s="30"/>
      <c r="D447" s="30"/>
      <c r="E447" s="11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">
      <c r="A448" s="30"/>
      <c r="B448" s="30"/>
      <c r="C448" s="30"/>
      <c r="D448" s="30"/>
      <c r="E448" s="11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">
      <c r="A449" s="30"/>
      <c r="B449" s="30"/>
      <c r="C449" s="30"/>
      <c r="D449" s="30"/>
      <c r="E449" s="11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">
      <c r="A450" s="30"/>
      <c r="B450" s="30"/>
      <c r="C450" s="30"/>
      <c r="D450" s="30"/>
      <c r="E450" s="11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">
      <c r="A451" s="30"/>
      <c r="B451" s="30"/>
      <c r="C451" s="30"/>
      <c r="D451" s="30"/>
      <c r="E451" s="11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">
      <c r="A452" s="30"/>
      <c r="B452" s="30"/>
      <c r="C452" s="30"/>
      <c r="D452" s="30"/>
      <c r="E452" s="11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">
      <c r="A453" s="30"/>
      <c r="B453" s="30"/>
      <c r="C453" s="30"/>
      <c r="D453" s="30"/>
      <c r="E453" s="11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">
      <c r="A454" s="30"/>
      <c r="B454" s="30"/>
      <c r="C454" s="30"/>
      <c r="D454" s="30"/>
      <c r="E454" s="11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">
      <c r="A455" s="30"/>
      <c r="B455" s="30"/>
      <c r="C455" s="30"/>
      <c r="D455" s="30"/>
      <c r="E455" s="11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">
      <c r="A456" s="30"/>
      <c r="B456" s="30"/>
      <c r="C456" s="30"/>
      <c r="D456" s="30"/>
      <c r="E456" s="11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">
      <c r="A457" s="30"/>
      <c r="B457" s="30"/>
      <c r="C457" s="30"/>
      <c r="D457" s="30"/>
      <c r="E457" s="11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">
      <c r="A458" s="30"/>
      <c r="B458" s="30"/>
      <c r="C458" s="30"/>
      <c r="D458" s="30"/>
      <c r="E458" s="11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">
      <c r="A459" s="30"/>
      <c r="B459" s="30"/>
      <c r="C459" s="30"/>
      <c r="D459" s="30"/>
      <c r="E459" s="11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">
      <c r="A460" s="30"/>
      <c r="B460" s="30"/>
      <c r="C460" s="30"/>
      <c r="D460" s="30"/>
      <c r="E460" s="11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">
      <c r="A461" s="30"/>
      <c r="B461" s="30"/>
      <c r="C461" s="30"/>
      <c r="D461" s="30"/>
      <c r="E461" s="11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">
      <c r="A462" s="30"/>
      <c r="B462" s="30"/>
      <c r="C462" s="30"/>
      <c r="D462" s="30"/>
      <c r="E462" s="11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">
      <c r="A463" s="30"/>
      <c r="B463" s="30"/>
      <c r="C463" s="30"/>
      <c r="D463" s="30"/>
      <c r="E463" s="11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">
      <c r="A464" s="30"/>
      <c r="B464" s="30"/>
      <c r="C464" s="30"/>
      <c r="D464" s="30"/>
      <c r="E464" s="11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">
      <c r="A465" s="30"/>
      <c r="B465" s="30"/>
      <c r="C465" s="30"/>
      <c r="D465" s="30"/>
      <c r="E465" s="11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">
      <c r="A466" s="30"/>
      <c r="B466" s="30"/>
      <c r="C466" s="30"/>
      <c r="D466" s="30"/>
      <c r="E466" s="11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">
      <c r="A467" s="30"/>
      <c r="B467" s="30"/>
      <c r="C467" s="30"/>
      <c r="D467" s="30"/>
      <c r="E467" s="11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">
      <c r="A468" s="30"/>
      <c r="B468" s="30"/>
      <c r="C468" s="30"/>
      <c r="D468" s="30"/>
      <c r="E468" s="11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">
      <c r="A469" s="30"/>
      <c r="B469" s="30"/>
      <c r="C469" s="30"/>
      <c r="D469" s="30"/>
      <c r="E469" s="11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">
      <c r="A470" s="30"/>
      <c r="B470" s="30"/>
      <c r="C470" s="30"/>
      <c r="D470" s="30"/>
      <c r="E470" s="11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">
      <c r="A471" s="30"/>
      <c r="B471" s="30"/>
      <c r="C471" s="30"/>
      <c r="D471" s="30"/>
      <c r="E471" s="11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">
      <c r="A472" s="30"/>
      <c r="B472" s="30"/>
      <c r="C472" s="30"/>
      <c r="D472" s="30"/>
      <c r="E472" s="11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">
      <c r="A473" s="30"/>
      <c r="B473" s="30"/>
      <c r="C473" s="30"/>
      <c r="D473" s="30"/>
      <c r="E473" s="11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">
      <c r="A474" s="30"/>
      <c r="B474" s="30"/>
      <c r="C474" s="30"/>
      <c r="D474" s="30"/>
      <c r="E474" s="11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">
      <c r="A475" s="30"/>
      <c r="B475" s="30"/>
      <c r="C475" s="30"/>
      <c r="D475" s="30"/>
      <c r="E475" s="11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">
      <c r="A476" s="30"/>
      <c r="B476" s="30"/>
      <c r="C476" s="30"/>
      <c r="D476" s="30"/>
      <c r="E476" s="11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">
      <c r="A477" s="30"/>
      <c r="B477" s="30"/>
      <c r="C477" s="30"/>
      <c r="D477" s="30"/>
      <c r="E477" s="11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">
      <c r="A478" s="30"/>
      <c r="B478" s="30"/>
      <c r="C478" s="30"/>
      <c r="D478" s="30"/>
      <c r="E478" s="11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">
      <c r="A479" s="30"/>
      <c r="B479" s="30"/>
      <c r="C479" s="30"/>
      <c r="D479" s="30"/>
      <c r="E479" s="11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">
      <c r="A480" s="30"/>
      <c r="B480" s="30"/>
      <c r="C480" s="30"/>
      <c r="D480" s="30"/>
      <c r="E480" s="11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">
      <c r="A481" s="30"/>
      <c r="B481" s="30"/>
      <c r="C481" s="30"/>
      <c r="D481" s="30"/>
      <c r="E481" s="11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">
      <c r="A482" s="30"/>
      <c r="B482" s="30"/>
      <c r="C482" s="30"/>
      <c r="D482" s="30"/>
      <c r="E482" s="11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">
      <c r="A483" s="30"/>
      <c r="B483" s="30"/>
      <c r="C483" s="30"/>
      <c r="D483" s="30"/>
      <c r="E483" s="11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">
      <c r="A484" s="30"/>
      <c r="B484" s="30"/>
      <c r="C484" s="30"/>
      <c r="D484" s="30"/>
      <c r="E484" s="11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">
      <c r="A485" s="30"/>
      <c r="B485" s="30"/>
      <c r="C485" s="30"/>
      <c r="D485" s="30"/>
      <c r="E485" s="11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">
      <c r="A486" s="30"/>
      <c r="B486" s="30"/>
      <c r="C486" s="30"/>
      <c r="D486" s="30"/>
      <c r="E486" s="11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">
      <c r="A487" s="30"/>
      <c r="B487" s="30"/>
      <c r="C487" s="30"/>
      <c r="D487" s="30"/>
      <c r="E487" s="11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">
      <c r="A488" s="30"/>
      <c r="B488" s="30"/>
      <c r="C488" s="30"/>
      <c r="D488" s="30"/>
      <c r="E488" s="11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">
      <c r="A489" s="30"/>
      <c r="B489" s="30"/>
      <c r="C489" s="30"/>
      <c r="D489" s="30"/>
      <c r="E489" s="11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">
      <c r="A490" s="30"/>
      <c r="B490" s="30"/>
      <c r="C490" s="30"/>
      <c r="D490" s="30"/>
      <c r="E490" s="11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">
      <c r="A491" s="30"/>
      <c r="B491" s="30"/>
      <c r="C491" s="30"/>
      <c r="D491" s="30"/>
      <c r="E491" s="11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">
      <c r="A492" s="30"/>
      <c r="B492" s="30"/>
      <c r="C492" s="30"/>
      <c r="D492" s="30"/>
      <c r="E492" s="11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">
      <c r="A493" s="30"/>
      <c r="B493" s="30"/>
      <c r="C493" s="30"/>
      <c r="D493" s="30"/>
      <c r="E493" s="11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">
      <c r="A494" s="30"/>
      <c r="B494" s="30"/>
      <c r="C494" s="30"/>
      <c r="D494" s="30"/>
      <c r="E494" s="11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">
      <c r="A495" s="30"/>
      <c r="B495" s="30"/>
      <c r="C495" s="30"/>
      <c r="D495" s="30"/>
      <c r="E495" s="11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">
      <c r="A496" s="30"/>
      <c r="B496" s="30"/>
      <c r="C496" s="30"/>
      <c r="D496" s="30"/>
      <c r="E496" s="11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">
      <c r="A497" s="30"/>
      <c r="B497" s="30"/>
      <c r="C497" s="30"/>
      <c r="D497" s="30"/>
      <c r="E497" s="11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">
      <c r="A498" s="30"/>
      <c r="B498" s="30"/>
      <c r="C498" s="30"/>
      <c r="D498" s="30"/>
      <c r="E498" s="11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">
      <c r="A499" s="30"/>
      <c r="B499" s="30"/>
      <c r="C499" s="30"/>
      <c r="D499" s="30"/>
      <c r="E499" s="11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">
      <c r="A500" s="30"/>
      <c r="B500" s="30"/>
      <c r="C500" s="30"/>
      <c r="D500" s="30"/>
      <c r="E500" s="11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">
      <c r="A501" s="30"/>
      <c r="B501" s="30"/>
      <c r="C501" s="30"/>
      <c r="D501" s="30"/>
      <c r="E501" s="11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">
      <c r="A502" s="30"/>
      <c r="B502" s="30"/>
      <c r="C502" s="30"/>
      <c r="D502" s="30"/>
      <c r="E502" s="11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">
      <c r="A503" s="30"/>
      <c r="B503" s="30"/>
      <c r="C503" s="30"/>
      <c r="D503" s="30"/>
      <c r="E503" s="11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">
      <c r="A504" s="30"/>
      <c r="B504" s="30"/>
      <c r="C504" s="30"/>
      <c r="D504" s="30"/>
      <c r="E504" s="11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">
      <c r="A505" s="30"/>
      <c r="B505" s="30"/>
      <c r="C505" s="30"/>
      <c r="D505" s="30"/>
      <c r="E505" s="11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">
      <c r="A506" s="30"/>
      <c r="B506" s="30"/>
      <c r="C506" s="30"/>
      <c r="D506" s="30"/>
      <c r="E506" s="11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">
      <c r="A507" s="30"/>
      <c r="B507" s="30"/>
      <c r="C507" s="30"/>
      <c r="D507" s="30"/>
      <c r="E507" s="11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">
      <c r="A508" s="30"/>
      <c r="B508" s="30"/>
      <c r="C508" s="30"/>
      <c r="D508" s="30"/>
      <c r="E508" s="11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">
      <c r="A509" s="30"/>
      <c r="B509" s="30"/>
      <c r="C509" s="30"/>
      <c r="D509" s="30"/>
      <c r="E509" s="11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">
      <c r="A510" s="30"/>
      <c r="B510" s="30"/>
      <c r="C510" s="30"/>
      <c r="D510" s="30"/>
      <c r="E510" s="11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">
      <c r="A511" s="30"/>
      <c r="B511" s="30"/>
      <c r="C511" s="30"/>
      <c r="D511" s="30"/>
      <c r="E511" s="11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">
      <c r="A512" s="30"/>
      <c r="B512" s="30"/>
      <c r="C512" s="30"/>
      <c r="D512" s="30"/>
      <c r="E512" s="11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">
      <c r="A513" s="30"/>
      <c r="B513" s="30"/>
      <c r="C513" s="30"/>
      <c r="D513" s="30"/>
      <c r="E513" s="11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">
      <c r="A514" s="30"/>
      <c r="B514" s="30"/>
      <c r="C514" s="30"/>
      <c r="D514" s="30"/>
      <c r="E514" s="11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">
      <c r="A515" s="30"/>
      <c r="B515" s="30"/>
      <c r="C515" s="30"/>
      <c r="D515" s="30"/>
      <c r="E515" s="11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">
      <c r="A516" s="30"/>
      <c r="B516" s="30"/>
      <c r="C516" s="30"/>
      <c r="D516" s="30"/>
      <c r="E516" s="11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">
      <c r="A517" s="30"/>
      <c r="B517" s="30"/>
      <c r="C517" s="30"/>
      <c r="D517" s="30"/>
      <c r="E517" s="11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">
      <c r="A518" s="30"/>
      <c r="B518" s="30"/>
      <c r="C518" s="30"/>
      <c r="D518" s="30"/>
      <c r="E518" s="11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">
      <c r="A519" s="30"/>
      <c r="B519" s="30"/>
      <c r="C519" s="30"/>
      <c r="D519" s="30"/>
      <c r="E519" s="11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">
      <c r="A520" s="30"/>
      <c r="B520" s="30"/>
      <c r="C520" s="30"/>
      <c r="D520" s="30"/>
      <c r="E520" s="11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">
      <c r="A521" s="30"/>
      <c r="B521" s="30"/>
      <c r="C521" s="30"/>
      <c r="D521" s="30"/>
      <c r="E521" s="11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">
      <c r="A522" s="30"/>
      <c r="B522" s="30"/>
      <c r="C522" s="30"/>
      <c r="D522" s="30"/>
      <c r="E522" s="11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">
      <c r="A523" s="30"/>
      <c r="B523" s="30"/>
      <c r="C523" s="30"/>
      <c r="D523" s="30"/>
      <c r="E523" s="11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">
      <c r="A524" s="30"/>
      <c r="B524" s="30"/>
      <c r="C524" s="30"/>
      <c r="D524" s="30"/>
      <c r="E524" s="11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">
      <c r="A525" s="30"/>
      <c r="B525" s="30"/>
      <c r="C525" s="30"/>
      <c r="D525" s="30"/>
      <c r="E525" s="11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">
      <c r="A526" s="30"/>
      <c r="B526" s="30"/>
      <c r="C526" s="30"/>
      <c r="D526" s="30"/>
      <c r="E526" s="11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">
      <c r="A527" s="30"/>
      <c r="B527" s="30"/>
      <c r="C527" s="30"/>
      <c r="D527" s="30"/>
      <c r="E527" s="11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">
      <c r="A528" s="30"/>
      <c r="B528" s="30"/>
      <c r="C528" s="30"/>
      <c r="D528" s="30"/>
      <c r="E528" s="11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">
      <c r="A529" s="30"/>
      <c r="B529" s="30"/>
      <c r="C529" s="30"/>
      <c r="D529" s="30"/>
      <c r="E529" s="11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">
      <c r="A530" s="30"/>
      <c r="B530" s="30"/>
      <c r="C530" s="30"/>
      <c r="D530" s="30"/>
      <c r="E530" s="11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">
      <c r="A531" s="30"/>
      <c r="B531" s="30"/>
      <c r="C531" s="30"/>
      <c r="D531" s="30"/>
      <c r="E531" s="11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">
      <c r="A532" s="30"/>
      <c r="B532" s="30"/>
      <c r="C532" s="30"/>
      <c r="D532" s="30"/>
      <c r="E532" s="11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">
      <c r="A533" s="30"/>
      <c r="B533" s="30"/>
      <c r="C533" s="30"/>
      <c r="D533" s="30"/>
      <c r="E533" s="11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">
      <c r="A534" s="30"/>
      <c r="B534" s="30"/>
      <c r="C534" s="30"/>
      <c r="D534" s="30"/>
      <c r="E534" s="11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">
      <c r="A535" s="30"/>
      <c r="B535" s="30"/>
      <c r="C535" s="30"/>
      <c r="D535" s="30"/>
      <c r="E535" s="11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">
      <c r="A536" s="30"/>
      <c r="B536" s="30"/>
      <c r="C536" s="30"/>
      <c r="D536" s="30"/>
      <c r="E536" s="11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">
      <c r="A537" s="30"/>
      <c r="B537" s="30"/>
      <c r="C537" s="30"/>
      <c r="D537" s="30"/>
      <c r="E537" s="11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">
      <c r="A538" s="30"/>
      <c r="B538" s="30"/>
      <c r="C538" s="30"/>
      <c r="D538" s="30"/>
      <c r="E538" s="11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">
      <c r="A539" s="30"/>
      <c r="B539" s="30"/>
      <c r="C539" s="30"/>
      <c r="D539" s="30"/>
      <c r="E539" s="11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">
      <c r="A540" s="30"/>
      <c r="B540" s="30"/>
      <c r="C540" s="30"/>
      <c r="D540" s="30"/>
      <c r="E540" s="11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">
      <c r="A541" s="30"/>
      <c r="B541" s="30"/>
      <c r="C541" s="30"/>
      <c r="D541" s="30"/>
      <c r="E541" s="11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">
      <c r="A542" s="30"/>
      <c r="B542" s="30"/>
      <c r="C542" s="30"/>
      <c r="D542" s="30"/>
      <c r="E542" s="11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">
      <c r="A543" s="30"/>
      <c r="B543" s="30"/>
      <c r="C543" s="30"/>
      <c r="D543" s="30"/>
      <c r="E543" s="11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">
      <c r="A544" s="30"/>
      <c r="B544" s="30"/>
      <c r="C544" s="30"/>
      <c r="D544" s="30"/>
      <c r="E544" s="11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">
      <c r="A545" s="30"/>
      <c r="B545" s="30"/>
      <c r="C545" s="30"/>
      <c r="D545" s="30"/>
      <c r="E545" s="11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">
      <c r="A546" s="30"/>
      <c r="B546" s="30"/>
      <c r="C546" s="30"/>
      <c r="D546" s="30"/>
      <c r="E546" s="11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">
      <c r="A547" s="30"/>
      <c r="B547" s="30"/>
      <c r="C547" s="30"/>
      <c r="D547" s="30"/>
      <c r="E547" s="11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">
      <c r="A548" s="30"/>
      <c r="B548" s="30"/>
      <c r="C548" s="30"/>
      <c r="D548" s="30"/>
      <c r="E548" s="11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">
      <c r="A549" s="30"/>
      <c r="B549" s="30"/>
      <c r="C549" s="30"/>
      <c r="D549" s="30"/>
      <c r="E549" s="11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">
      <c r="A550" s="30"/>
      <c r="B550" s="30"/>
      <c r="C550" s="30"/>
      <c r="D550" s="30"/>
      <c r="E550" s="11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">
      <c r="A551" s="30"/>
      <c r="B551" s="30"/>
      <c r="C551" s="30"/>
      <c r="D551" s="30"/>
      <c r="E551" s="11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">
      <c r="A552" s="30"/>
      <c r="B552" s="30"/>
      <c r="C552" s="30"/>
      <c r="D552" s="30"/>
      <c r="E552" s="11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">
      <c r="A553" s="30"/>
      <c r="B553" s="30"/>
      <c r="C553" s="30"/>
      <c r="D553" s="30"/>
      <c r="E553" s="11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">
      <c r="A554" s="30"/>
      <c r="B554" s="30"/>
      <c r="C554" s="30"/>
      <c r="D554" s="30"/>
      <c r="E554" s="11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">
      <c r="A555" s="30"/>
      <c r="B555" s="30"/>
      <c r="C555" s="30"/>
      <c r="D555" s="30"/>
      <c r="E555" s="11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">
      <c r="A556" s="30"/>
      <c r="B556" s="30"/>
      <c r="C556" s="30"/>
      <c r="D556" s="30"/>
      <c r="E556" s="11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">
      <c r="A557" s="30"/>
      <c r="B557" s="30"/>
      <c r="C557" s="30"/>
      <c r="D557" s="30"/>
      <c r="E557" s="11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">
      <c r="A558" s="30"/>
      <c r="B558" s="30"/>
      <c r="C558" s="30"/>
      <c r="D558" s="30"/>
      <c r="E558" s="11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">
      <c r="A559" s="30"/>
      <c r="B559" s="30"/>
      <c r="C559" s="30"/>
      <c r="D559" s="30"/>
      <c r="E559" s="11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">
      <c r="A560" s="30"/>
      <c r="B560" s="30"/>
      <c r="C560" s="30"/>
      <c r="D560" s="30"/>
      <c r="E560" s="11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">
      <c r="A561" s="30"/>
      <c r="B561" s="30"/>
      <c r="C561" s="30"/>
      <c r="D561" s="30"/>
      <c r="E561" s="11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">
      <c r="A562" s="30"/>
      <c r="B562" s="30"/>
      <c r="C562" s="30"/>
      <c r="D562" s="30"/>
      <c r="E562" s="11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">
      <c r="A563" s="30"/>
      <c r="B563" s="30"/>
      <c r="C563" s="30"/>
      <c r="D563" s="30"/>
      <c r="E563" s="11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">
      <c r="A564" s="30"/>
      <c r="B564" s="30"/>
      <c r="C564" s="30"/>
      <c r="D564" s="30"/>
      <c r="E564" s="11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">
      <c r="A565" s="30"/>
      <c r="B565" s="30"/>
      <c r="C565" s="30"/>
      <c r="D565" s="30"/>
      <c r="E565" s="11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">
      <c r="A566" s="30"/>
      <c r="B566" s="30"/>
      <c r="C566" s="30"/>
      <c r="D566" s="30"/>
      <c r="E566" s="11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">
      <c r="A567" s="30"/>
      <c r="B567" s="30"/>
      <c r="C567" s="30"/>
      <c r="D567" s="30"/>
      <c r="E567" s="11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">
      <c r="A568" s="30"/>
      <c r="B568" s="30"/>
      <c r="C568" s="30"/>
      <c r="D568" s="30"/>
      <c r="E568" s="11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">
      <c r="A569" s="30"/>
      <c r="B569" s="30"/>
      <c r="C569" s="30"/>
      <c r="D569" s="30"/>
      <c r="E569" s="11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">
      <c r="A570" s="30"/>
      <c r="B570" s="30"/>
      <c r="C570" s="30"/>
      <c r="D570" s="30"/>
      <c r="E570" s="11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">
      <c r="A571" s="30"/>
      <c r="B571" s="30"/>
      <c r="C571" s="30"/>
      <c r="D571" s="30"/>
      <c r="E571" s="11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">
      <c r="A572" s="30"/>
      <c r="B572" s="30"/>
      <c r="C572" s="30"/>
      <c r="D572" s="30"/>
      <c r="E572" s="11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">
      <c r="A573" s="30"/>
      <c r="B573" s="30"/>
      <c r="C573" s="30"/>
      <c r="D573" s="30"/>
      <c r="E573" s="11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">
      <c r="A574" s="30"/>
      <c r="B574" s="30"/>
      <c r="C574" s="30"/>
      <c r="D574" s="30"/>
      <c r="E574" s="11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">
      <c r="A575" s="30"/>
      <c r="B575" s="30"/>
      <c r="C575" s="30"/>
      <c r="D575" s="30"/>
      <c r="E575" s="11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">
      <c r="A576" s="30"/>
      <c r="B576" s="30"/>
      <c r="C576" s="30"/>
      <c r="D576" s="30"/>
      <c r="E576" s="11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">
      <c r="A577" s="30"/>
      <c r="B577" s="30"/>
      <c r="C577" s="30"/>
      <c r="D577" s="30"/>
      <c r="E577" s="11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">
      <c r="A578" s="30"/>
      <c r="B578" s="30"/>
      <c r="C578" s="30"/>
      <c r="D578" s="30"/>
      <c r="E578" s="11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">
      <c r="A579" s="30"/>
      <c r="B579" s="30"/>
      <c r="C579" s="30"/>
      <c r="D579" s="30"/>
      <c r="E579" s="11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">
      <c r="A580" s="30"/>
      <c r="B580" s="30"/>
      <c r="C580" s="30"/>
      <c r="D580" s="30"/>
      <c r="E580" s="11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">
      <c r="A581" s="30"/>
      <c r="B581" s="30"/>
      <c r="C581" s="30"/>
      <c r="D581" s="30"/>
      <c r="E581" s="11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">
      <c r="A582" s="30"/>
      <c r="B582" s="30"/>
      <c r="C582" s="30"/>
      <c r="D582" s="30"/>
      <c r="E582" s="11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">
      <c r="A583" s="30"/>
      <c r="B583" s="30"/>
      <c r="C583" s="30"/>
      <c r="D583" s="30"/>
      <c r="E583" s="11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">
      <c r="A584" s="30"/>
      <c r="B584" s="30"/>
      <c r="C584" s="30"/>
      <c r="D584" s="30"/>
      <c r="E584" s="11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">
      <c r="A585" s="30"/>
      <c r="B585" s="30"/>
      <c r="C585" s="30"/>
      <c r="D585" s="30"/>
      <c r="E585" s="11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">
      <c r="A586" s="30"/>
      <c r="B586" s="30"/>
      <c r="C586" s="30"/>
      <c r="D586" s="30"/>
      <c r="E586" s="11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">
      <c r="A587" s="30"/>
      <c r="B587" s="30"/>
      <c r="C587" s="30"/>
      <c r="D587" s="30"/>
      <c r="E587" s="11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">
      <c r="A588" s="30"/>
      <c r="B588" s="30"/>
      <c r="C588" s="30"/>
      <c r="D588" s="30"/>
      <c r="E588" s="11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">
      <c r="A589" s="30"/>
      <c r="B589" s="30"/>
      <c r="C589" s="30"/>
      <c r="D589" s="30"/>
      <c r="E589" s="11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">
      <c r="A590" s="30"/>
      <c r="B590" s="30"/>
      <c r="C590" s="30"/>
      <c r="D590" s="30"/>
      <c r="E590" s="11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">
      <c r="A591" s="30"/>
      <c r="B591" s="30"/>
      <c r="C591" s="30"/>
      <c r="D591" s="30"/>
      <c r="E591" s="11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">
      <c r="A592" s="30"/>
      <c r="B592" s="30"/>
      <c r="C592" s="30"/>
      <c r="D592" s="30"/>
      <c r="E592" s="11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">
      <c r="A593" s="30"/>
      <c r="B593" s="30"/>
      <c r="C593" s="30"/>
      <c r="D593" s="30"/>
      <c r="E593" s="11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">
      <c r="A594" s="30"/>
      <c r="B594" s="30"/>
      <c r="C594" s="30"/>
      <c r="D594" s="30"/>
      <c r="E594" s="11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">
      <c r="A595" s="30"/>
      <c r="B595" s="30"/>
      <c r="C595" s="30"/>
      <c r="D595" s="30"/>
      <c r="E595" s="11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">
      <c r="A596" s="30"/>
      <c r="B596" s="30"/>
      <c r="C596" s="30"/>
      <c r="D596" s="30"/>
      <c r="E596" s="11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">
      <c r="A597" s="30"/>
      <c r="B597" s="30"/>
      <c r="C597" s="30"/>
      <c r="D597" s="30"/>
      <c r="E597" s="11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">
      <c r="A598" s="30"/>
      <c r="B598" s="30"/>
      <c r="C598" s="30"/>
      <c r="D598" s="30"/>
      <c r="E598" s="11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">
      <c r="A599" s="30"/>
      <c r="B599" s="30"/>
      <c r="C599" s="30"/>
      <c r="D599" s="30"/>
      <c r="E599" s="11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">
      <c r="A600" s="30"/>
      <c r="B600" s="30"/>
      <c r="C600" s="30"/>
      <c r="D600" s="30"/>
      <c r="E600" s="11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">
      <c r="A601" s="30"/>
      <c r="B601" s="30"/>
      <c r="C601" s="30"/>
      <c r="D601" s="30"/>
      <c r="E601" s="11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">
      <c r="A602" s="30"/>
      <c r="B602" s="30"/>
      <c r="C602" s="30"/>
      <c r="D602" s="30"/>
      <c r="E602" s="11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">
      <c r="A603" s="30"/>
      <c r="B603" s="30"/>
      <c r="C603" s="30"/>
      <c r="D603" s="30"/>
      <c r="E603" s="11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">
      <c r="A604" s="30"/>
      <c r="B604" s="30"/>
      <c r="C604" s="30"/>
      <c r="D604" s="30"/>
      <c r="E604" s="11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">
      <c r="A605" s="30"/>
      <c r="B605" s="30"/>
      <c r="C605" s="30"/>
      <c r="D605" s="30"/>
      <c r="E605" s="11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">
      <c r="A606" s="30"/>
      <c r="B606" s="30"/>
      <c r="C606" s="30"/>
      <c r="D606" s="30"/>
      <c r="E606" s="11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">
      <c r="A607" s="30"/>
      <c r="B607" s="30"/>
      <c r="C607" s="30"/>
      <c r="D607" s="30"/>
      <c r="E607" s="11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">
      <c r="A608" s="30"/>
      <c r="B608" s="30"/>
      <c r="C608" s="30"/>
      <c r="D608" s="30"/>
      <c r="E608" s="11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">
      <c r="A609" s="30"/>
      <c r="B609" s="30"/>
      <c r="C609" s="30"/>
      <c r="D609" s="30"/>
      <c r="E609" s="11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">
      <c r="A610" s="30"/>
      <c r="B610" s="30"/>
      <c r="C610" s="30"/>
      <c r="D610" s="30"/>
      <c r="E610" s="11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">
      <c r="A611" s="30"/>
      <c r="B611" s="30"/>
      <c r="C611" s="30"/>
      <c r="D611" s="30"/>
      <c r="E611" s="11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">
      <c r="A612" s="30"/>
      <c r="B612" s="30"/>
      <c r="C612" s="30"/>
      <c r="D612" s="30"/>
      <c r="E612" s="11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">
      <c r="A613" s="30"/>
      <c r="B613" s="30"/>
      <c r="C613" s="30"/>
      <c r="D613" s="30"/>
      <c r="E613" s="11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">
      <c r="A614" s="30"/>
      <c r="B614" s="30"/>
      <c r="C614" s="30"/>
      <c r="D614" s="30"/>
      <c r="E614" s="11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">
      <c r="A615" s="30"/>
      <c r="B615" s="30"/>
      <c r="C615" s="30"/>
      <c r="D615" s="30"/>
      <c r="E615" s="11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">
      <c r="A616" s="30"/>
      <c r="B616" s="30"/>
      <c r="C616" s="30"/>
      <c r="D616" s="30"/>
      <c r="E616" s="11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">
      <c r="A617" s="30"/>
      <c r="B617" s="30"/>
      <c r="C617" s="30"/>
      <c r="D617" s="30"/>
      <c r="E617" s="11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">
      <c r="A618" s="30"/>
      <c r="B618" s="30"/>
      <c r="C618" s="30"/>
      <c r="D618" s="30"/>
      <c r="E618" s="11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">
      <c r="A619" s="30"/>
      <c r="B619" s="30"/>
      <c r="C619" s="30"/>
      <c r="D619" s="30"/>
      <c r="E619" s="11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">
      <c r="A620" s="30"/>
      <c r="B620" s="30"/>
      <c r="C620" s="30"/>
      <c r="D620" s="30"/>
      <c r="E620" s="11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">
      <c r="A621" s="30"/>
      <c r="B621" s="30"/>
      <c r="C621" s="30"/>
      <c r="D621" s="30"/>
      <c r="E621" s="11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">
      <c r="A622" s="30"/>
      <c r="B622" s="30"/>
      <c r="C622" s="30"/>
      <c r="D622" s="30"/>
      <c r="E622" s="11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">
      <c r="A623" s="30"/>
      <c r="B623" s="30"/>
      <c r="C623" s="30"/>
      <c r="D623" s="30"/>
      <c r="E623" s="11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">
      <c r="A624" s="30"/>
      <c r="B624" s="30"/>
      <c r="C624" s="30"/>
      <c r="D624" s="30"/>
      <c r="E624" s="11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">
      <c r="A625" s="30"/>
      <c r="B625" s="30"/>
      <c r="C625" s="30"/>
      <c r="D625" s="30"/>
      <c r="E625" s="11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">
      <c r="A626" s="30"/>
      <c r="B626" s="30"/>
      <c r="C626" s="30"/>
      <c r="D626" s="30"/>
      <c r="E626" s="11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">
      <c r="A627" s="30"/>
      <c r="B627" s="30"/>
      <c r="C627" s="30"/>
      <c r="D627" s="30"/>
      <c r="E627" s="11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">
      <c r="A628" s="30"/>
      <c r="B628" s="30"/>
      <c r="C628" s="30"/>
      <c r="D628" s="30"/>
      <c r="E628" s="11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">
      <c r="A629" s="30"/>
      <c r="B629" s="30"/>
      <c r="C629" s="30"/>
      <c r="D629" s="30"/>
      <c r="E629" s="11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">
      <c r="A630" s="30"/>
      <c r="B630" s="30"/>
      <c r="C630" s="30"/>
      <c r="D630" s="30"/>
      <c r="E630" s="11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">
      <c r="A631" s="30"/>
      <c r="B631" s="30"/>
      <c r="C631" s="30"/>
      <c r="D631" s="30"/>
      <c r="E631" s="11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">
      <c r="A632" s="30"/>
      <c r="B632" s="30"/>
      <c r="C632" s="30"/>
      <c r="D632" s="30"/>
      <c r="E632" s="11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">
      <c r="A633" s="30"/>
      <c r="B633" s="30"/>
      <c r="C633" s="30"/>
      <c r="D633" s="30"/>
      <c r="E633" s="11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">
      <c r="A634" s="30"/>
      <c r="B634" s="30"/>
      <c r="C634" s="30"/>
      <c r="D634" s="30"/>
      <c r="E634" s="11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">
      <c r="A635" s="30"/>
      <c r="B635" s="30"/>
      <c r="C635" s="30"/>
      <c r="D635" s="30"/>
      <c r="E635" s="11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">
      <c r="A636" s="30"/>
      <c r="B636" s="30"/>
      <c r="C636" s="30"/>
      <c r="D636" s="30"/>
      <c r="E636" s="11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">
      <c r="A637" s="30"/>
      <c r="B637" s="30"/>
      <c r="C637" s="30"/>
      <c r="D637" s="30"/>
      <c r="E637" s="11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">
      <c r="A638" s="30"/>
      <c r="B638" s="30"/>
      <c r="C638" s="30"/>
      <c r="D638" s="30"/>
      <c r="E638" s="11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">
      <c r="A639" s="30"/>
      <c r="B639" s="30"/>
      <c r="C639" s="30"/>
      <c r="D639" s="30"/>
      <c r="E639" s="11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">
      <c r="A640" s="30"/>
      <c r="B640" s="30"/>
      <c r="C640" s="30"/>
      <c r="D640" s="30"/>
      <c r="E640" s="11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">
      <c r="A641" s="30"/>
      <c r="B641" s="30"/>
      <c r="C641" s="30"/>
      <c r="D641" s="30"/>
      <c r="E641" s="11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">
      <c r="A642" s="30"/>
      <c r="B642" s="30"/>
      <c r="C642" s="30"/>
      <c r="D642" s="30"/>
      <c r="E642" s="11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">
      <c r="A643" s="30"/>
      <c r="B643" s="30"/>
      <c r="C643" s="30"/>
      <c r="D643" s="30"/>
      <c r="E643" s="11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">
      <c r="A644" s="30"/>
      <c r="B644" s="30"/>
      <c r="C644" s="30"/>
      <c r="D644" s="30"/>
      <c r="E644" s="11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">
      <c r="A645" s="30"/>
      <c r="B645" s="30"/>
      <c r="C645" s="30"/>
      <c r="D645" s="30"/>
      <c r="E645" s="11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">
      <c r="A646" s="30"/>
      <c r="B646" s="30"/>
      <c r="C646" s="30"/>
      <c r="D646" s="30"/>
      <c r="E646" s="11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">
      <c r="A647" s="30"/>
      <c r="B647" s="30"/>
      <c r="C647" s="30"/>
      <c r="D647" s="30"/>
      <c r="E647" s="11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">
      <c r="A648" s="30"/>
      <c r="B648" s="30"/>
      <c r="C648" s="30"/>
      <c r="D648" s="30"/>
      <c r="E648" s="11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">
      <c r="A649" s="30"/>
      <c r="B649" s="30"/>
      <c r="C649" s="30"/>
      <c r="D649" s="30"/>
      <c r="E649" s="11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">
      <c r="A650" s="30"/>
      <c r="B650" s="30"/>
      <c r="C650" s="30"/>
      <c r="D650" s="30"/>
      <c r="E650" s="11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">
      <c r="A651" s="30"/>
      <c r="B651" s="30"/>
      <c r="C651" s="30"/>
      <c r="D651" s="30"/>
      <c r="E651" s="11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">
      <c r="A652" s="30"/>
      <c r="B652" s="30"/>
      <c r="C652" s="30"/>
      <c r="D652" s="30"/>
      <c r="E652" s="11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">
      <c r="A653" s="30"/>
      <c r="B653" s="30"/>
      <c r="C653" s="30"/>
      <c r="D653" s="30"/>
      <c r="E653" s="11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">
      <c r="A654" s="30"/>
      <c r="B654" s="30"/>
      <c r="C654" s="30"/>
      <c r="D654" s="30"/>
      <c r="E654" s="11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">
      <c r="A655" s="30"/>
      <c r="B655" s="30"/>
      <c r="C655" s="30"/>
      <c r="D655" s="30"/>
      <c r="E655" s="11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">
      <c r="A656" s="30"/>
      <c r="B656" s="30"/>
      <c r="C656" s="30"/>
      <c r="D656" s="30"/>
      <c r="E656" s="11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">
      <c r="A657" s="30"/>
      <c r="B657" s="30"/>
      <c r="C657" s="30"/>
      <c r="D657" s="30"/>
      <c r="E657" s="11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">
      <c r="A658" s="30"/>
      <c r="B658" s="30"/>
      <c r="C658" s="30"/>
      <c r="D658" s="30"/>
      <c r="E658" s="11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">
      <c r="A659" s="30"/>
      <c r="B659" s="30"/>
      <c r="C659" s="30"/>
      <c r="D659" s="30"/>
      <c r="E659" s="11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">
      <c r="A660" s="30"/>
      <c r="B660" s="30"/>
      <c r="C660" s="30"/>
      <c r="D660" s="30"/>
      <c r="E660" s="11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">
      <c r="A661" s="30"/>
      <c r="B661" s="30"/>
      <c r="C661" s="30"/>
      <c r="D661" s="30"/>
      <c r="E661" s="11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">
      <c r="A662" s="30"/>
      <c r="B662" s="30"/>
      <c r="C662" s="30"/>
      <c r="D662" s="30"/>
      <c r="E662" s="11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">
      <c r="A663" s="30"/>
      <c r="B663" s="30"/>
      <c r="C663" s="30"/>
      <c r="D663" s="30"/>
      <c r="E663" s="11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">
      <c r="A664" s="30"/>
      <c r="B664" s="30"/>
      <c r="C664" s="30"/>
      <c r="D664" s="30"/>
      <c r="E664" s="11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">
      <c r="A665" s="30"/>
      <c r="B665" s="30"/>
      <c r="C665" s="30"/>
      <c r="D665" s="30"/>
      <c r="E665" s="11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">
      <c r="A666" s="30"/>
      <c r="B666" s="30"/>
      <c r="C666" s="30"/>
      <c r="D666" s="30"/>
      <c r="E666" s="11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">
      <c r="A667" s="30"/>
      <c r="B667" s="30"/>
      <c r="C667" s="30"/>
      <c r="D667" s="30"/>
      <c r="E667" s="11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">
      <c r="A668" s="30"/>
      <c r="B668" s="30"/>
      <c r="C668" s="30"/>
      <c r="D668" s="30"/>
      <c r="E668" s="11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">
      <c r="A669" s="30"/>
      <c r="B669" s="30"/>
      <c r="C669" s="30"/>
      <c r="D669" s="30"/>
      <c r="E669" s="11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">
      <c r="A670" s="30"/>
      <c r="B670" s="30"/>
      <c r="C670" s="30"/>
      <c r="D670" s="30"/>
      <c r="E670" s="11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">
      <c r="A671" s="30"/>
      <c r="B671" s="30"/>
      <c r="C671" s="30"/>
      <c r="D671" s="30"/>
      <c r="E671" s="11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">
      <c r="A672" s="30"/>
      <c r="B672" s="30"/>
      <c r="C672" s="30"/>
      <c r="D672" s="30"/>
      <c r="E672" s="11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">
      <c r="A673" s="30"/>
      <c r="B673" s="30"/>
      <c r="C673" s="30"/>
      <c r="D673" s="30"/>
      <c r="E673" s="11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">
      <c r="A674" s="30"/>
      <c r="B674" s="30"/>
      <c r="C674" s="30"/>
      <c r="D674" s="30"/>
      <c r="E674" s="11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">
      <c r="A675" s="30"/>
      <c r="B675" s="30"/>
      <c r="C675" s="30"/>
      <c r="D675" s="30"/>
      <c r="E675" s="11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">
      <c r="A676" s="30"/>
      <c r="B676" s="30"/>
      <c r="C676" s="30"/>
      <c r="D676" s="30"/>
      <c r="E676" s="11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">
      <c r="A677" s="30"/>
      <c r="B677" s="30"/>
      <c r="C677" s="30"/>
      <c r="D677" s="30"/>
      <c r="E677" s="11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">
      <c r="A678" s="30"/>
      <c r="B678" s="30"/>
      <c r="C678" s="30"/>
      <c r="D678" s="30"/>
      <c r="E678" s="11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">
      <c r="A679" s="30"/>
      <c r="B679" s="30"/>
      <c r="C679" s="30"/>
      <c r="D679" s="30"/>
      <c r="E679" s="11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">
      <c r="A680" s="30"/>
      <c r="B680" s="30"/>
      <c r="C680" s="30"/>
      <c r="D680" s="30"/>
      <c r="E680" s="11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">
      <c r="A681" s="30"/>
      <c r="B681" s="30"/>
      <c r="C681" s="30"/>
      <c r="D681" s="30"/>
      <c r="E681" s="11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">
      <c r="A682" s="30"/>
      <c r="B682" s="30"/>
      <c r="C682" s="30"/>
      <c r="D682" s="30"/>
      <c r="E682" s="11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">
      <c r="A683" s="30"/>
      <c r="B683" s="30"/>
      <c r="C683" s="30"/>
      <c r="D683" s="30"/>
      <c r="E683" s="11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">
      <c r="A684" s="30"/>
      <c r="B684" s="30"/>
      <c r="C684" s="30"/>
      <c r="D684" s="30"/>
      <c r="E684" s="11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">
      <c r="A685" s="30"/>
      <c r="B685" s="30"/>
      <c r="C685" s="30"/>
      <c r="D685" s="30"/>
      <c r="E685" s="11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">
      <c r="A686" s="30"/>
      <c r="B686" s="30"/>
      <c r="C686" s="30"/>
      <c r="D686" s="30"/>
      <c r="E686" s="11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">
      <c r="A687" s="30"/>
      <c r="B687" s="30"/>
      <c r="C687" s="30"/>
      <c r="D687" s="30"/>
      <c r="E687" s="11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">
      <c r="A688" s="30"/>
      <c r="B688" s="30"/>
      <c r="C688" s="30"/>
      <c r="D688" s="30"/>
      <c r="E688" s="11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">
      <c r="A689" s="30"/>
      <c r="B689" s="30"/>
      <c r="C689" s="30"/>
      <c r="D689" s="30"/>
      <c r="E689" s="11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">
      <c r="A690" s="30"/>
      <c r="B690" s="30"/>
      <c r="C690" s="30"/>
      <c r="D690" s="30"/>
      <c r="E690" s="11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">
      <c r="A691" s="30"/>
      <c r="B691" s="30"/>
      <c r="C691" s="30"/>
      <c r="D691" s="30"/>
      <c r="E691" s="11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">
      <c r="A692" s="30"/>
      <c r="B692" s="30"/>
      <c r="C692" s="30"/>
      <c r="D692" s="30"/>
      <c r="E692" s="11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">
      <c r="A693" s="30"/>
      <c r="B693" s="30"/>
      <c r="C693" s="30"/>
      <c r="D693" s="30"/>
      <c r="E693" s="11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">
      <c r="A694" s="30"/>
      <c r="B694" s="30"/>
      <c r="C694" s="30"/>
      <c r="D694" s="30"/>
      <c r="E694" s="11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">
      <c r="A695" s="30"/>
      <c r="B695" s="30"/>
      <c r="C695" s="30"/>
      <c r="D695" s="30"/>
      <c r="E695" s="11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">
      <c r="A696" s="30"/>
      <c r="B696" s="30"/>
      <c r="C696" s="30"/>
      <c r="D696" s="30"/>
      <c r="E696" s="11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">
      <c r="A697" s="30"/>
      <c r="B697" s="30"/>
      <c r="C697" s="30"/>
      <c r="D697" s="30"/>
      <c r="E697" s="11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">
      <c r="A698" s="30"/>
      <c r="B698" s="30"/>
      <c r="C698" s="30"/>
      <c r="D698" s="30"/>
      <c r="E698" s="11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">
      <c r="A699" s="30"/>
      <c r="B699" s="30"/>
      <c r="C699" s="30"/>
      <c r="D699" s="30"/>
      <c r="E699" s="11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">
      <c r="A700" s="30"/>
      <c r="B700" s="30"/>
      <c r="C700" s="30"/>
      <c r="D700" s="30"/>
      <c r="E700" s="11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">
      <c r="A701" s="30"/>
      <c r="B701" s="30"/>
      <c r="C701" s="30"/>
      <c r="D701" s="30"/>
      <c r="E701" s="11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">
      <c r="A702" s="30"/>
      <c r="B702" s="30"/>
      <c r="C702" s="30"/>
      <c r="D702" s="30"/>
      <c r="E702" s="11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">
      <c r="A703" s="30"/>
      <c r="B703" s="30"/>
      <c r="C703" s="30"/>
      <c r="D703" s="30"/>
      <c r="E703" s="11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">
      <c r="A704" s="30"/>
      <c r="B704" s="30"/>
      <c r="C704" s="30"/>
      <c r="D704" s="30"/>
      <c r="E704" s="11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">
      <c r="A705" s="30"/>
      <c r="B705" s="30"/>
      <c r="C705" s="30"/>
      <c r="D705" s="30"/>
      <c r="E705" s="11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">
      <c r="A706" s="30"/>
      <c r="B706" s="30"/>
      <c r="C706" s="30"/>
      <c r="D706" s="30"/>
      <c r="E706" s="11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">
      <c r="A707" s="30"/>
      <c r="B707" s="30"/>
      <c r="C707" s="30"/>
      <c r="D707" s="30"/>
      <c r="E707" s="11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">
      <c r="A708" s="30"/>
      <c r="B708" s="30"/>
      <c r="C708" s="30"/>
      <c r="D708" s="30"/>
      <c r="E708" s="11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">
      <c r="A709" s="30"/>
      <c r="B709" s="30"/>
      <c r="C709" s="30"/>
      <c r="D709" s="30"/>
      <c r="E709" s="11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">
      <c r="A710" s="30"/>
      <c r="B710" s="30"/>
      <c r="C710" s="30"/>
      <c r="D710" s="30"/>
      <c r="E710" s="11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">
      <c r="A711" s="30"/>
      <c r="B711" s="30"/>
      <c r="C711" s="30"/>
      <c r="D711" s="30"/>
      <c r="E711" s="11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">
      <c r="A712" s="30"/>
      <c r="B712" s="30"/>
      <c r="C712" s="30"/>
      <c r="D712" s="30"/>
      <c r="E712" s="11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">
      <c r="A713" s="30"/>
      <c r="B713" s="30"/>
      <c r="C713" s="30"/>
      <c r="D713" s="30"/>
      <c r="E713" s="11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">
      <c r="A714" s="30"/>
      <c r="B714" s="30"/>
      <c r="C714" s="30"/>
      <c r="D714" s="30"/>
      <c r="E714" s="11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">
      <c r="A715" s="30"/>
      <c r="B715" s="30"/>
      <c r="C715" s="30"/>
      <c r="D715" s="30"/>
      <c r="E715" s="11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">
      <c r="A716" s="30"/>
      <c r="B716" s="30"/>
      <c r="C716" s="30"/>
      <c r="D716" s="30"/>
      <c r="E716" s="11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">
      <c r="A717" s="30"/>
      <c r="B717" s="30"/>
      <c r="C717" s="30"/>
      <c r="D717" s="30"/>
      <c r="E717" s="11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">
      <c r="A718" s="30"/>
      <c r="B718" s="30"/>
      <c r="C718" s="30"/>
      <c r="D718" s="30"/>
      <c r="E718" s="11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">
      <c r="A719" s="30"/>
      <c r="B719" s="30"/>
      <c r="C719" s="30"/>
      <c r="D719" s="30"/>
      <c r="E719" s="11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">
      <c r="A720" s="30"/>
      <c r="B720" s="30"/>
      <c r="C720" s="30"/>
      <c r="D720" s="30"/>
      <c r="E720" s="11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">
      <c r="A721" s="30"/>
      <c r="B721" s="30"/>
      <c r="C721" s="30"/>
      <c r="D721" s="30"/>
      <c r="E721" s="11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">
      <c r="A722" s="30"/>
      <c r="B722" s="30"/>
      <c r="C722" s="30"/>
      <c r="D722" s="30"/>
      <c r="E722" s="11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">
      <c r="A723" s="30"/>
      <c r="B723" s="30"/>
      <c r="C723" s="30"/>
      <c r="D723" s="30"/>
      <c r="E723" s="11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">
      <c r="A724" s="30"/>
      <c r="B724" s="30"/>
      <c r="C724" s="30"/>
      <c r="D724" s="30"/>
      <c r="E724" s="11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">
      <c r="A725" s="30"/>
      <c r="B725" s="30"/>
      <c r="C725" s="30"/>
      <c r="D725" s="30"/>
      <c r="E725" s="11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">
      <c r="A726" s="30"/>
      <c r="B726" s="30"/>
      <c r="C726" s="30"/>
      <c r="D726" s="30"/>
      <c r="E726" s="11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">
      <c r="A727" s="30"/>
      <c r="B727" s="30"/>
      <c r="C727" s="30"/>
      <c r="D727" s="30"/>
      <c r="E727" s="11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">
      <c r="A728" s="30"/>
      <c r="B728" s="30"/>
      <c r="C728" s="30"/>
      <c r="D728" s="30"/>
      <c r="E728" s="11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">
      <c r="A729" s="30"/>
      <c r="B729" s="30"/>
      <c r="C729" s="30"/>
      <c r="D729" s="30"/>
      <c r="E729" s="11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">
      <c r="A730" s="30"/>
      <c r="B730" s="30"/>
      <c r="C730" s="30"/>
      <c r="D730" s="30"/>
      <c r="E730" s="11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">
      <c r="A731" s="30"/>
      <c r="B731" s="30"/>
      <c r="C731" s="30"/>
      <c r="D731" s="30"/>
      <c r="E731" s="11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">
      <c r="A732" s="30"/>
      <c r="B732" s="30"/>
      <c r="C732" s="30"/>
      <c r="D732" s="30"/>
      <c r="E732" s="11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">
      <c r="A733" s="30"/>
      <c r="B733" s="30"/>
      <c r="C733" s="30"/>
      <c r="D733" s="30"/>
      <c r="E733" s="11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">
      <c r="A734" s="30"/>
      <c r="B734" s="30"/>
      <c r="C734" s="30"/>
      <c r="D734" s="30"/>
      <c r="E734" s="11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">
      <c r="A735" s="30"/>
      <c r="B735" s="30"/>
      <c r="C735" s="30"/>
      <c r="D735" s="30"/>
      <c r="E735" s="11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">
      <c r="A736" s="30"/>
      <c r="B736" s="30"/>
      <c r="C736" s="30"/>
      <c r="D736" s="30"/>
      <c r="E736" s="11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">
      <c r="A737" s="30"/>
      <c r="B737" s="30"/>
      <c r="C737" s="30"/>
      <c r="D737" s="30"/>
      <c r="E737" s="11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">
      <c r="A738" s="30"/>
      <c r="B738" s="30"/>
      <c r="C738" s="30"/>
      <c r="D738" s="30"/>
      <c r="E738" s="11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">
      <c r="A739" s="30"/>
      <c r="B739" s="30"/>
      <c r="C739" s="30"/>
      <c r="D739" s="30"/>
      <c r="E739" s="11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">
      <c r="A740" s="30"/>
      <c r="B740" s="30"/>
      <c r="C740" s="30"/>
      <c r="D740" s="30"/>
      <c r="E740" s="11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">
      <c r="A741" s="30"/>
      <c r="B741" s="30"/>
      <c r="C741" s="30"/>
      <c r="D741" s="30"/>
      <c r="E741" s="11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">
      <c r="A742" s="30"/>
      <c r="B742" s="30"/>
      <c r="C742" s="30"/>
      <c r="D742" s="30"/>
      <c r="E742" s="11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">
      <c r="A743" s="30"/>
      <c r="B743" s="30"/>
      <c r="C743" s="30"/>
      <c r="D743" s="30"/>
      <c r="E743" s="11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">
      <c r="A744" s="30"/>
      <c r="B744" s="30"/>
      <c r="C744" s="30"/>
      <c r="D744" s="30"/>
      <c r="E744" s="11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">
      <c r="A745" s="30"/>
      <c r="B745" s="30"/>
      <c r="C745" s="30"/>
      <c r="D745" s="30"/>
      <c r="E745" s="11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">
      <c r="A746" s="30"/>
      <c r="B746" s="30"/>
      <c r="C746" s="30"/>
      <c r="D746" s="30"/>
      <c r="E746" s="11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">
      <c r="A747" s="30"/>
      <c r="B747" s="30"/>
      <c r="C747" s="30"/>
      <c r="D747" s="30"/>
      <c r="E747" s="11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">
      <c r="A748" s="30"/>
      <c r="B748" s="30"/>
      <c r="C748" s="30"/>
      <c r="D748" s="30"/>
      <c r="E748" s="11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">
      <c r="A749" s="30"/>
      <c r="B749" s="30"/>
      <c r="C749" s="30"/>
      <c r="D749" s="30"/>
      <c r="E749" s="11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">
      <c r="A750" s="30"/>
      <c r="B750" s="30"/>
      <c r="C750" s="30"/>
      <c r="D750" s="30"/>
      <c r="E750" s="11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">
      <c r="A751" s="30"/>
      <c r="B751" s="30"/>
      <c r="C751" s="30"/>
      <c r="D751" s="30"/>
      <c r="E751" s="11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">
      <c r="A752" s="30"/>
      <c r="B752" s="30"/>
      <c r="C752" s="30"/>
      <c r="D752" s="30"/>
      <c r="E752" s="11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">
      <c r="A753" s="30"/>
      <c r="B753" s="30"/>
      <c r="C753" s="30"/>
      <c r="D753" s="30"/>
      <c r="E753" s="11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">
      <c r="A754" s="30"/>
      <c r="B754" s="30"/>
      <c r="C754" s="30"/>
      <c r="D754" s="30"/>
      <c r="E754" s="11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">
      <c r="A755" s="30"/>
      <c r="B755" s="30"/>
      <c r="C755" s="30"/>
      <c r="D755" s="30"/>
      <c r="E755" s="11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">
      <c r="A756" s="30"/>
      <c r="B756" s="30"/>
      <c r="C756" s="30"/>
      <c r="D756" s="30"/>
      <c r="E756" s="11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">
      <c r="A757" s="30"/>
      <c r="B757" s="30"/>
      <c r="C757" s="30"/>
      <c r="D757" s="30"/>
      <c r="E757" s="11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">
      <c r="A758" s="30"/>
      <c r="B758" s="30"/>
      <c r="C758" s="30"/>
      <c r="D758" s="30"/>
      <c r="E758" s="11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">
      <c r="A759" s="30"/>
      <c r="B759" s="30"/>
      <c r="C759" s="30"/>
      <c r="D759" s="30"/>
      <c r="E759" s="11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">
      <c r="A760" s="30"/>
      <c r="B760" s="30"/>
      <c r="C760" s="30"/>
      <c r="D760" s="30"/>
      <c r="E760" s="11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">
      <c r="A761" s="30"/>
      <c r="B761" s="30"/>
      <c r="C761" s="30"/>
      <c r="D761" s="30"/>
      <c r="E761" s="11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">
      <c r="A762" s="30"/>
      <c r="B762" s="30"/>
      <c r="C762" s="30"/>
      <c r="D762" s="30"/>
      <c r="E762" s="11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">
      <c r="A763" s="30"/>
      <c r="B763" s="30"/>
      <c r="C763" s="30"/>
      <c r="D763" s="30"/>
      <c r="E763" s="11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">
      <c r="A764" s="30"/>
      <c r="B764" s="30"/>
      <c r="C764" s="30"/>
      <c r="D764" s="30"/>
      <c r="E764" s="11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">
      <c r="A765" s="30"/>
      <c r="B765" s="30"/>
      <c r="C765" s="30"/>
      <c r="D765" s="30"/>
      <c r="E765" s="11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">
      <c r="A766" s="30"/>
      <c r="B766" s="30"/>
      <c r="C766" s="30"/>
      <c r="D766" s="30"/>
      <c r="E766" s="11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">
      <c r="A767" s="30"/>
      <c r="B767" s="30"/>
      <c r="C767" s="30"/>
      <c r="D767" s="30"/>
      <c r="E767" s="11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">
      <c r="A768" s="30"/>
      <c r="B768" s="30"/>
      <c r="C768" s="30"/>
      <c r="D768" s="30"/>
      <c r="E768" s="11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">
      <c r="A769" s="30"/>
      <c r="B769" s="30"/>
      <c r="C769" s="30"/>
      <c r="D769" s="30"/>
      <c r="E769" s="11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">
      <c r="A770" s="30"/>
      <c r="B770" s="30"/>
      <c r="C770" s="30"/>
      <c r="D770" s="30"/>
      <c r="E770" s="11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">
      <c r="A771" s="30"/>
      <c r="B771" s="30"/>
      <c r="C771" s="30"/>
      <c r="D771" s="30"/>
      <c r="E771" s="11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">
      <c r="A772" s="30"/>
      <c r="B772" s="30"/>
      <c r="C772" s="30"/>
      <c r="D772" s="30"/>
      <c r="E772" s="11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">
      <c r="A773" s="30"/>
      <c r="B773" s="30"/>
      <c r="C773" s="30"/>
      <c r="D773" s="30"/>
      <c r="E773" s="11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">
      <c r="A774" s="30"/>
      <c r="B774" s="30"/>
      <c r="C774" s="30"/>
      <c r="D774" s="30"/>
      <c r="E774" s="11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">
      <c r="A775" s="30"/>
      <c r="B775" s="30"/>
      <c r="C775" s="30"/>
      <c r="D775" s="30"/>
      <c r="E775" s="11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">
      <c r="A776" s="30"/>
      <c r="B776" s="30"/>
      <c r="C776" s="30"/>
      <c r="D776" s="30"/>
      <c r="E776" s="11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">
      <c r="A777" s="30"/>
      <c r="B777" s="30"/>
      <c r="C777" s="30"/>
      <c r="D777" s="30"/>
      <c r="E777" s="11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">
      <c r="A778" s="30"/>
      <c r="B778" s="30"/>
      <c r="C778" s="30"/>
      <c r="D778" s="30"/>
      <c r="E778" s="11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">
      <c r="A779" s="30"/>
      <c r="B779" s="30"/>
      <c r="C779" s="30"/>
      <c r="D779" s="30"/>
      <c r="E779" s="11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">
      <c r="A780" s="30"/>
      <c r="B780" s="30"/>
      <c r="C780" s="30"/>
      <c r="D780" s="30"/>
      <c r="E780" s="11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">
      <c r="A781" s="30"/>
      <c r="B781" s="30"/>
      <c r="C781" s="30"/>
      <c r="D781" s="30"/>
      <c r="E781" s="11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">
      <c r="A782" s="30"/>
      <c r="B782" s="30"/>
      <c r="C782" s="30"/>
      <c r="D782" s="30"/>
      <c r="E782" s="11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">
      <c r="A783" s="30"/>
      <c r="B783" s="30"/>
      <c r="C783" s="30"/>
      <c r="D783" s="30"/>
      <c r="E783" s="11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">
      <c r="A784" s="30"/>
      <c r="B784" s="30"/>
      <c r="C784" s="30"/>
      <c r="D784" s="30"/>
      <c r="E784" s="11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">
      <c r="A785" s="30"/>
      <c r="B785" s="30"/>
      <c r="C785" s="30"/>
      <c r="D785" s="30"/>
      <c r="E785" s="11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">
      <c r="A786" s="30"/>
      <c r="B786" s="30"/>
      <c r="C786" s="30"/>
      <c r="D786" s="30"/>
      <c r="E786" s="11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">
      <c r="A787" s="30"/>
      <c r="B787" s="30"/>
      <c r="C787" s="30"/>
      <c r="D787" s="30"/>
      <c r="E787" s="11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">
      <c r="A788" s="30"/>
      <c r="B788" s="30"/>
      <c r="C788" s="30"/>
      <c r="D788" s="30"/>
      <c r="E788" s="11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">
      <c r="A789" s="30"/>
      <c r="B789" s="30"/>
      <c r="C789" s="30"/>
      <c r="D789" s="30"/>
      <c r="E789" s="11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">
      <c r="A790" s="30"/>
      <c r="B790" s="30"/>
      <c r="C790" s="30"/>
      <c r="D790" s="30"/>
      <c r="E790" s="11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">
      <c r="A791" s="30"/>
      <c r="B791" s="30"/>
      <c r="C791" s="30"/>
      <c r="D791" s="30"/>
      <c r="E791" s="11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">
      <c r="A792" s="30"/>
      <c r="B792" s="30"/>
      <c r="C792" s="30"/>
      <c r="D792" s="30"/>
      <c r="E792" s="11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">
      <c r="A793" s="30"/>
      <c r="B793" s="30"/>
      <c r="C793" s="30"/>
      <c r="D793" s="30"/>
      <c r="E793" s="11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">
      <c r="A794" s="30"/>
      <c r="B794" s="30"/>
      <c r="C794" s="30"/>
      <c r="D794" s="30"/>
      <c r="E794" s="11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">
      <c r="A795" s="30"/>
      <c r="B795" s="30"/>
      <c r="C795" s="30"/>
      <c r="D795" s="30"/>
      <c r="E795" s="11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">
      <c r="A796" s="30"/>
      <c r="B796" s="30"/>
      <c r="C796" s="30"/>
      <c r="D796" s="30"/>
      <c r="E796" s="11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">
      <c r="A797" s="30"/>
      <c r="B797" s="30"/>
      <c r="C797" s="30"/>
      <c r="D797" s="30"/>
      <c r="E797" s="11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">
      <c r="A798" s="30"/>
      <c r="B798" s="30"/>
      <c r="C798" s="30"/>
      <c r="D798" s="30"/>
      <c r="E798" s="11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">
      <c r="A799" s="30"/>
      <c r="B799" s="30"/>
      <c r="C799" s="30"/>
      <c r="D799" s="30"/>
      <c r="E799" s="11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">
      <c r="A800" s="30"/>
      <c r="B800" s="30"/>
      <c r="C800" s="30"/>
      <c r="D800" s="30"/>
      <c r="E800" s="11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">
      <c r="A801" s="30"/>
      <c r="B801" s="30"/>
      <c r="C801" s="30"/>
      <c r="D801" s="30"/>
      <c r="E801" s="11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">
      <c r="A802" s="30"/>
      <c r="B802" s="30"/>
      <c r="C802" s="30"/>
      <c r="D802" s="30"/>
      <c r="E802" s="11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">
      <c r="A803" s="30"/>
      <c r="B803" s="30"/>
      <c r="C803" s="30"/>
      <c r="D803" s="30"/>
      <c r="E803" s="11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">
      <c r="A804" s="30"/>
      <c r="B804" s="30"/>
      <c r="C804" s="30"/>
      <c r="D804" s="30"/>
      <c r="E804" s="11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">
      <c r="A805" s="30"/>
      <c r="B805" s="30"/>
      <c r="C805" s="30"/>
      <c r="D805" s="30"/>
      <c r="E805" s="11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">
      <c r="A806" s="30"/>
      <c r="B806" s="30"/>
      <c r="C806" s="30"/>
      <c r="D806" s="30"/>
      <c r="E806" s="11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">
      <c r="A807" s="30"/>
      <c r="B807" s="30"/>
      <c r="C807" s="30"/>
      <c r="D807" s="30"/>
      <c r="E807" s="11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">
      <c r="A808" s="30"/>
      <c r="B808" s="30"/>
      <c r="C808" s="30"/>
      <c r="D808" s="30"/>
      <c r="E808" s="11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">
      <c r="A809" s="30"/>
      <c r="B809" s="30"/>
      <c r="C809" s="30"/>
      <c r="D809" s="30"/>
      <c r="E809" s="11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">
      <c r="A810" s="30"/>
      <c r="B810" s="30"/>
      <c r="C810" s="30"/>
      <c r="D810" s="30"/>
      <c r="E810" s="11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">
      <c r="A811" s="30"/>
      <c r="B811" s="30"/>
      <c r="C811" s="30"/>
      <c r="D811" s="30"/>
      <c r="E811" s="11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">
      <c r="A812" s="30"/>
      <c r="B812" s="30"/>
      <c r="C812" s="30"/>
      <c r="D812" s="30"/>
      <c r="E812" s="11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">
      <c r="A813" s="30"/>
      <c r="B813" s="30"/>
      <c r="C813" s="30"/>
      <c r="D813" s="30"/>
      <c r="E813" s="11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">
      <c r="A814" s="30"/>
      <c r="B814" s="30"/>
      <c r="C814" s="30"/>
      <c r="D814" s="30"/>
      <c r="E814" s="11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">
      <c r="A815" s="30"/>
      <c r="B815" s="30"/>
      <c r="C815" s="30"/>
      <c r="D815" s="30"/>
      <c r="E815" s="11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">
      <c r="A816" s="30"/>
      <c r="B816" s="30"/>
      <c r="C816" s="30"/>
      <c r="D816" s="30"/>
      <c r="E816" s="11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">
      <c r="A817" s="30"/>
      <c r="B817" s="30"/>
      <c r="C817" s="30"/>
      <c r="D817" s="30"/>
      <c r="E817" s="11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">
      <c r="A818" s="30"/>
      <c r="B818" s="30"/>
      <c r="C818" s="30"/>
      <c r="D818" s="30"/>
      <c r="E818" s="11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">
      <c r="A819" s="30"/>
      <c r="B819" s="30"/>
      <c r="C819" s="30"/>
      <c r="D819" s="30"/>
      <c r="E819" s="11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">
      <c r="A820" s="30"/>
      <c r="B820" s="30"/>
      <c r="C820" s="30"/>
      <c r="D820" s="30"/>
      <c r="E820" s="11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">
      <c r="A821" s="30"/>
      <c r="B821" s="30"/>
      <c r="C821" s="30"/>
      <c r="D821" s="30"/>
      <c r="E821" s="11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">
      <c r="A822" s="30"/>
      <c r="B822" s="30"/>
      <c r="C822" s="30"/>
      <c r="D822" s="30"/>
      <c r="E822" s="11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">
      <c r="A823" s="30"/>
      <c r="B823" s="30"/>
      <c r="C823" s="30"/>
      <c r="D823" s="30"/>
      <c r="E823" s="11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">
      <c r="A824" s="30"/>
      <c r="B824" s="30"/>
      <c r="C824" s="30"/>
      <c r="D824" s="30"/>
      <c r="E824" s="11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">
      <c r="A825" s="30"/>
      <c r="B825" s="30"/>
      <c r="C825" s="30"/>
      <c r="D825" s="30"/>
      <c r="E825" s="11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">
      <c r="A826" s="30"/>
      <c r="B826" s="30"/>
      <c r="C826" s="30"/>
      <c r="D826" s="30"/>
      <c r="E826" s="11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">
      <c r="A827" s="30"/>
      <c r="B827" s="30"/>
      <c r="C827" s="30"/>
      <c r="D827" s="30"/>
      <c r="E827" s="11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">
      <c r="A828" s="30"/>
      <c r="B828" s="30"/>
      <c r="C828" s="30"/>
      <c r="D828" s="30"/>
      <c r="E828" s="11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">
      <c r="A829" s="30"/>
      <c r="B829" s="30"/>
      <c r="C829" s="30"/>
      <c r="D829" s="30"/>
      <c r="E829" s="11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">
      <c r="A830" s="30"/>
      <c r="B830" s="30"/>
      <c r="C830" s="30"/>
      <c r="D830" s="30"/>
      <c r="E830" s="11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">
      <c r="A831" s="30"/>
      <c r="B831" s="30"/>
      <c r="C831" s="30"/>
      <c r="D831" s="30"/>
      <c r="E831" s="11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">
      <c r="A832" s="30"/>
      <c r="B832" s="30"/>
      <c r="C832" s="30"/>
      <c r="D832" s="30"/>
      <c r="E832" s="11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">
      <c r="A833" s="30"/>
      <c r="B833" s="30"/>
      <c r="C833" s="30"/>
      <c r="D833" s="30"/>
      <c r="E833" s="11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">
      <c r="A834" s="30"/>
      <c r="B834" s="30"/>
      <c r="C834" s="30"/>
      <c r="D834" s="30"/>
      <c r="E834" s="11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">
      <c r="A835" s="30"/>
      <c r="B835" s="30"/>
      <c r="C835" s="30"/>
      <c r="D835" s="30"/>
      <c r="E835" s="11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">
      <c r="A836" s="30"/>
      <c r="B836" s="30"/>
      <c r="C836" s="30"/>
      <c r="D836" s="30"/>
      <c r="E836" s="11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">
      <c r="A837" s="30"/>
      <c r="B837" s="30"/>
      <c r="C837" s="30"/>
      <c r="D837" s="30"/>
      <c r="E837" s="11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">
      <c r="A838" s="30"/>
      <c r="B838" s="30"/>
      <c r="C838" s="30"/>
      <c r="D838" s="30"/>
      <c r="E838" s="11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">
      <c r="A839" s="30"/>
      <c r="B839" s="30"/>
      <c r="C839" s="30"/>
      <c r="D839" s="30"/>
      <c r="E839" s="11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">
      <c r="A840" s="30"/>
      <c r="B840" s="30"/>
      <c r="C840" s="30"/>
      <c r="D840" s="30"/>
      <c r="E840" s="11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">
      <c r="A841" s="30"/>
      <c r="B841" s="30"/>
      <c r="C841" s="30"/>
      <c r="D841" s="30"/>
      <c r="E841" s="11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">
      <c r="A842" s="30"/>
      <c r="B842" s="30"/>
      <c r="C842" s="30"/>
      <c r="D842" s="30"/>
      <c r="E842" s="11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">
      <c r="A843" s="30"/>
      <c r="B843" s="30"/>
      <c r="C843" s="30"/>
      <c r="D843" s="30"/>
      <c r="E843" s="11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">
      <c r="A844" s="30"/>
      <c r="B844" s="30"/>
      <c r="C844" s="30"/>
      <c r="D844" s="30"/>
      <c r="E844" s="11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">
      <c r="A845" s="30"/>
      <c r="B845" s="30"/>
      <c r="C845" s="30"/>
      <c r="D845" s="30"/>
      <c r="E845" s="11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">
      <c r="A846" s="30"/>
      <c r="B846" s="30"/>
      <c r="C846" s="30"/>
      <c r="D846" s="30"/>
      <c r="E846" s="11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">
      <c r="A847" s="30"/>
      <c r="B847" s="30"/>
      <c r="C847" s="30"/>
      <c r="D847" s="30"/>
      <c r="E847" s="11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">
      <c r="A848" s="30"/>
      <c r="B848" s="30"/>
      <c r="C848" s="30"/>
      <c r="D848" s="30"/>
      <c r="E848" s="11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">
      <c r="A849" s="30"/>
      <c r="B849" s="30"/>
      <c r="C849" s="30"/>
      <c r="D849" s="30"/>
      <c r="E849" s="11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">
      <c r="A850" s="30"/>
      <c r="B850" s="30"/>
      <c r="C850" s="30"/>
      <c r="D850" s="30"/>
      <c r="E850" s="11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">
      <c r="A851" s="30"/>
      <c r="B851" s="30"/>
      <c r="C851" s="30"/>
      <c r="D851" s="30"/>
      <c r="E851" s="11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">
      <c r="A852" s="30"/>
      <c r="B852" s="30"/>
      <c r="C852" s="30"/>
      <c r="D852" s="30"/>
      <c r="E852" s="11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">
      <c r="A853" s="30"/>
      <c r="B853" s="30"/>
      <c r="C853" s="30"/>
      <c r="D853" s="30"/>
      <c r="E853" s="11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">
      <c r="A854" s="30"/>
      <c r="B854" s="30"/>
      <c r="C854" s="30"/>
      <c r="D854" s="30"/>
      <c r="E854" s="11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">
      <c r="A855" s="30"/>
      <c r="B855" s="30"/>
      <c r="C855" s="30"/>
      <c r="D855" s="30"/>
      <c r="E855" s="11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">
      <c r="A856" s="30"/>
      <c r="B856" s="30"/>
      <c r="C856" s="30"/>
      <c r="D856" s="30"/>
      <c r="E856" s="11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">
      <c r="A857" s="30"/>
      <c r="B857" s="30"/>
      <c r="C857" s="30"/>
      <c r="D857" s="30"/>
      <c r="E857" s="11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">
      <c r="A858" s="30"/>
      <c r="B858" s="30"/>
      <c r="C858" s="30"/>
      <c r="D858" s="30"/>
      <c r="E858" s="11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">
      <c r="A859" s="30"/>
      <c r="B859" s="30"/>
      <c r="C859" s="30"/>
      <c r="D859" s="30"/>
      <c r="E859" s="11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">
      <c r="A860" s="30"/>
      <c r="B860" s="30"/>
      <c r="C860" s="30"/>
      <c r="D860" s="30"/>
      <c r="E860" s="11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">
      <c r="A861" s="30"/>
      <c r="B861" s="30"/>
      <c r="C861" s="30"/>
      <c r="D861" s="30"/>
      <c r="E861" s="11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">
      <c r="A862" s="30"/>
      <c r="B862" s="30"/>
      <c r="C862" s="30"/>
      <c r="D862" s="30"/>
      <c r="E862" s="11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">
      <c r="A863" s="30"/>
      <c r="B863" s="30"/>
      <c r="C863" s="30"/>
      <c r="D863" s="30"/>
      <c r="E863" s="11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">
      <c r="A864" s="30"/>
      <c r="B864" s="30"/>
      <c r="C864" s="30"/>
      <c r="D864" s="30"/>
      <c r="E864" s="11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">
      <c r="A865" s="30"/>
      <c r="B865" s="30"/>
      <c r="C865" s="30"/>
      <c r="D865" s="30"/>
      <c r="E865" s="11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">
      <c r="A866" s="30"/>
      <c r="B866" s="30"/>
      <c r="C866" s="30"/>
      <c r="D866" s="30"/>
      <c r="E866" s="11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">
      <c r="A867" s="30"/>
      <c r="B867" s="30"/>
      <c r="C867" s="30"/>
      <c r="D867" s="30"/>
      <c r="E867" s="11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">
      <c r="A868" s="30"/>
      <c r="B868" s="30"/>
      <c r="C868" s="30"/>
      <c r="D868" s="30"/>
      <c r="E868" s="11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">
      <c r="A869" s="30"/>
      <c r="B869" s="30"/>
      <c r="C869" s="30"/>
      <c r="D869" s="30"/>
      <c r="E869" s="11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">
      <c r="A870" s="30"/>
      <c r="B870" s="30"/>
      <c r="C870" s="30"/>
      <c r="D870" s="30"/>
      <c r="E870" s="11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">
      <c r="A871" s="30"/>
      <c r="B871" s="30"/>
      <c r="C871" s="30"/>
      <c r="D871" s="30"/>
      <c r="E871" s="11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">
      <c r="A872" s="30"/>
      <c r="B872" s="30"/>
      <c r="C872" s="30"/>
      <c r="D872" s="30"/>
      <c r="E872" s="11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">
      <c r="A873" s="30"/>
      <c r="B873" s="30"/>
      <c r="C873" s="30"/>
      <c r="D873" s="30"/>
      <c r="E873" s="11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">
      <c r="A874" s="30"/>
      <c r="B874" s="30"/>
      <c r="C874" s="30"/>
      <c r="D874" s="30"/>
      <c r="E874" s="11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">
      <c r="A875" s="30"/>
      <c r="B875" s="30"/>
      <c r="C875" s="30"/>
      <c r="D875" s="30"/>
      <c r="E875" s="11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">
      <c r="A876" s="30"/>
      <c r="B876" s="30"/>
      <c r="C876" s="30"/>
      <c r="D876" s="30"/>
      <c r="E876" s="11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">
      <c r="A877" s="30"/>
      <c r="B877" s="30"/>
      <c r="C877" s="30"/>
      <c r="D877" s="30"/>
      <c r="E877" s="11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">
      <c r="A878" s="30"/>
      <c r="B878" s="30"/>
      <c r="C878" s="30"/>
      <c r="D878" s="30"/>
      <c r="E878" s="11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">
      <c r="A879" s="30"/>
      <c r="B879" s="30"/>
      <c r="C879" s="30"/>
      <c r="D879" s="30"/>
      <c r="E879" s="11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">
      <c r="A880" s="30"/>
      <c r="B880" s="30"/>
      <c r="C880" s="30"/>
      <c r="D880" s="30"/>
      <c r="E880" s="11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">
      <c r="A881" s="30"/>
      <c r="B881" s="30"/>
      <c r="C881" s="30"/>
      <c r="D881" s="30"/>
      <c r="E881" s="11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">
      <c r="A882" s="30"/>
      <c r="B882" s="30"/>
      <c r="C882" s="30"/>
      <c r="D882" s="30"/>
      <c r="E882" s="11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">
      <c r="A883" s="30"/>
      <c r="B883" s="30"/>
      <c r="C883" s="30"/>
      <c r="D883" s="30"/>
      <c r="E883" s="11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">
      <c r="A884" s="30"/>
      <c r="B884" s="30"/>
      <c r="C884" s="30"/>
      <c r="D884" s="30"/>
      <c r="E884" s="11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">
      <c r="A885" s="30"/>
      <c r="B885" s="30"/>
      <c r="C885" s="30"/>
      <c r="D885" s="30"/>
      <c r="E885" s="11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">
      <c r="A886" s="30"/>
      <c r="B886" s="30"/>
      <c r="C886" s="30"/>
      <c r="D886" s="30"/>
      <c r="E886" s="11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">
      <c r="A887" s="30"/>
      <c r="B887" s="30"/>
      <c r="C887" s="30"/>
      <c r="D887" s="30"/>
      <c r="E887" s="11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">
      <c r="A888" s="30"/>
      <c r="B888" s="30"/>
      <c r="C888" s="30"/>
      <c r="D888" s="30"/>
      <c r="E888" s="11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">
      <c r="A889" s="30"/>
      <c r="B889" s="30"/>
      <c r="C889" s="30"/>
      <c r="D889" s="30"/>
      <c r="E889" s="11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">
      <c r="A890" s="30"/>
      <c r="B890" s="30"/>
      <c r="C890" s="30"/>
      <c r="D890" s="30"/>
      <c r="E890" s="11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">
      <c r="A891" s="30"/>
      <c r="B891" s="30"/>
      <c r="C891" s="30"/>
      <c r="D891" s="30"/>
      <c r="E891" s="11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">
      <c r="A892" s="30"/>
      <c r="B892" s="30"/>
      <c r="C892" s="30"/>
      <c r="D892" s="30"/>
      <c r="E892" s="11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">
      <c r="A893" s="30"/>
      <c r="B893" s="30"/>
      <c r="C893" s="30"/>
      <c r="D893" s="30"/>
      <c r="E893" s="11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">
      <c r="A894" s="30"/>
      <c r="B894" s="30"/>
      <c r="C894" s="30"/>
      <c r="D894" s="30"/>
      <c r="E894" s="11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">
      <c r="A895" s="30"/>
      <c r="B895" s="30"/>
      <c r="C895" s="30"/>
      <c r="D895" s="30"/>
      <c r="E895" s="11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">
      <c r="A896" s="30"/>
      <c r="B896" s="30"/>
      <c r="C896" s="30"/>
      <c r="D896" s="30"/>
      <c r="E896" s="11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">
      <c r="A897" s="30"/>
      <c r="B897" s="30"/>
      <c r="C897" s="30"/>
      <c r="D897" s="30"/>
      <c r="E897" s="11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">
      <c r="A898" s="30"/>
      <c r="B898" s="30"/>
      <c r="C898" s="30"/>
      <c r="D898" s="30"/>
      <c r="E898" s="11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">
      <c r="A899" s="30"/>
      <c r="B899" s="30"/>
      <c r="C899" s="30"/>
      <c r="D899" s="30"/>
      <c r="E899" s="11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">
      <c r="A900" s="30"/>
      <c r="B900" s="30"/>
      <c r="C900" s="30"/>
      <c r="D900" s="30"/>
      <c r="E900" s="11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">
      <c r="A901" s="30"/>
      <c r="B901" s="30"/>
      <c r="C901" s="30"/>
      <c r="D901" s="30"/>
      <c r="E901" s="11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">
      <c r="A902" s="30"/>
      <c r="B902" s="30"/>
      <c r="C902" s="30"/>
      <c r="D902" s="30"/>
      <c r="E902" s="11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">
      <c r="A903" s="30"/>
      <c r="B903" s="30"/>
      <c r="C903" s="30"/>
      <c r="D903" s="30"/>
      <c r="E903" s="11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">
      <c r="A904" s="30"/>
      <c r="B904" s="30"/>
      <c r="C904" s="30"/>
      <c r="D904" s="30"/>
      <c r="E904" s="11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">
      <c r="A905" s="30"/>
      <c r="B905" s="30"/>
      <c r="C905" s="30"/>
      <c r="D905" s="30"/>
      <c r="E905" s="11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">
      <c r="A906" s="30"/>
      <c r="B906" s="30"/>
      <c r="C906" s="30"/>
      <c r="D906" s="30"/>
      <c r="E906" s="11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">
      <c r="A907" s="30"/>
      <c r="B907" s="30"/>
      <c r="C907" s="30"/>
      <c r="D907" s="30"/>
      <c r="E907" s="11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">
      <c r="A908" s="30"/>
      <c r="B908" s="30"/>
      <c r="C908" s="30"/>
      <c r="D908" s="30"/>
      <c r="E908" s="11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">
      <c r="A909" s="30"/>
      <c r="B909" s="30"/>
      <c r="C909" s="30"/>
      <c r="D909" s="30"/>
      <c r="E909" s="11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">
      <c r="A910" s="30"/>
      <c r="B910" s="30"/>
      <c r="C910" s="30"/>
      <c r="D910" s="30"/>
      <c r="E910" s="11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">
      <c r="A911" s="30"/>
      <c r="B911" s="30"/>
      <c r="C911" s="30"/>
      <c r="D911" s="30"/>
      <c r="E911" s="11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">
      <c r="A912" s="30"/>
      <c r="B912" s="30"/>
      <c r="C912" s="30"/>
      <c r="D912" s="30"/>
      <c r="E912" s="11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">
      <c r="A913" s="30"/>
      <c r="B913" s="30"/>
      <c r="C913" s="30"/>
      <c r="D913" s="30"/>
      <c r="E913" s="11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">
      <c r="A914" s="30"/>
      <c r="B914" s="30"/>
      <c r="C914" s="30"/>
      <c r="D914" s="30"/>
      <c r="E914" s="11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">
      <c r="A915" s="30"/>
      <c r="B915" s="30"/>
      <c r="C915" s="30"/>
      <c r="D915" s="30"/>
      <c r="E915" s="11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">
      <c r="A916" s="30"/>
      <c r="B916" s="30"/>
      <c r="C916" s="30"/>
      <c r="D916" s="30"/>
      <c r="E916" s="11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">
      <c r="A917" s="30"/>
      <c r="B917" s="30"/>
      <c r="C917" s="30"/>
      <c r="D917" s="30"/>
      <c r="E917" s="11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">
      <c r="A918" s="30"/>
      <c r="B918" s="30"/>
      <c r="C918" s="30"/>
      <c r="D918" s="30"/>
      <c r="E918" s="11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">
      <c r="A919" s="30"/>
      <c r="B919" s="30"/>
      <c r="C919" s="30"/>
      <c r="D919" s="30"/>
      <c r="E919" s="11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">
      <c r="A920" s="30"/>
      <c r="B920" s="30"/>
      <c r="C920" s="30"/>
      <c r="D920" s="30"/>
      <c r="E920" s="11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">
      <c r="A921" s="30"/>
      <c r="B921" s="30"/>
      <c r="C921" s="30"/>
      <c r="D921" s="30"/>
      <c r="E921" s="11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">
      <c r="A922" s="30"/>
      <c r="B922" s="30"/>
      <c r="C922" s="30"/>
      <c r="D922" s="30"/>
      <c r="E922" s="11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">
      <c r="A923" s="30"/>
      <c r="B923" s="30"/>
      <c r="C923" s="30"/>
      <c r="D923" s="30"/>
      <c r="E923" s="11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">
      <c r="A924" s="30"/>
      <c r="B924" s="30"/>
      <c r="C924" s="30"/>
      <c r="D924" s="30"/>
      <c r="E924" s="11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">
      <c r="A925" s="30"/>
      <c r="B925" s="30"/>
      <c r="C925" s="30"/>
      <c r="D925" s="30"/>
      <c r="E925" s="11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">
      <c r="A926" s="30"/>
      <c r="B926" s="30"/>
      <c r="C926" s="30"/>
      <c r="D926" s="30"/>
      <c r="E926" s="11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">
      <c r="A927" s="30"/>
      <c r="B927" s="30"/>
      <c r="C927" s="30"/>
      <c r="D927" s="30"/>
      <c r="E927" s="11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">
      <c r="A928" s="30"/>
      <c r="B928" s="30"/>
      <c r="C928" s="30"/>
      <c r="D928" s="30"/>
      <c r="E928" s="11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">
      <c r="A929" s="30"/>
      <c r="B929" s="30"/>
      <c r="C929" s="30"/>
      <c r="D929" s="30"/>
      <c r="E929" s="11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">
      <c r="A930" s="30"/>
      <c r="B930" s="30"/>
      <c r="C930" s="30"/>
      <c r="D930" s="30"/>
      <c r="E930" s="11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">
      <c r="A931" s="30"/>
      <c r="B931" s="30"/>
      <c r="C931" s="30"/>
      <c r="D931" s="30"/>
      <c r="E931" s="11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">
      <c r="A932" s="30"/>
      <c r="B932" s="30"/>
      <c r="C932" s="30"/>
      <c r="D932" s="30"/>
      <c r="E932" s="11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">
      <c r="A933" s="30"/>
      <c r="B933" s="30"/>
      <c r="C933" s="30"/>
      <c r="D933" s="30"/>
      <c r="E933" s="11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">
      <c r="A934" s="30"/>
      <c r="B934" s="30"/>
      <c r="C934" s="30"/>
      <c r="D934" s="30"/>
      <c r="E934" s="11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">
      <c r="A935" s="30"/>
      <c r="B935" s="30"/>
      <c r="C935" s="30"/>
      <c r="D935" s="30"/>
      <c r="E935" s="11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">
      <c r="A936" s="30"/>
      <c r="B936" s="30"/>
      <c r="C936" s="30"/>
      <c r="D936" s="30"/>
      <c r="E936" s="11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">
      <c r="A937" s="30"/>
      <c r="B937" s="30"/>
      <c r="C937" s="30"/>
      <c r="D937" s="30"/>
      <c r="E937" s="11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">
      <c r="A938" s="30"/>
      <c r="B938" s="30"/>
      <c r="C938" s="30"/>
      <c r="D938" s="30"/>
      <c r="E938" s="11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">
      <c r="A939" s="30"/>
      <c r="B939" s="30"/>
      <c r="C939" s="30"/>
      <c r="D939" s="30"/>
      <c r="E939" s="11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">
      <c r="A940" s="30"/>
      <c r="B940" s="30"/>
      <c r="C940" s="30"/>
      <c r="D940" s="30"/>
      <c r="E940" s="11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">
      <c r="A941" s="30"/>
      <c r="B941" s="30"/>
      <c r="C941" s="30"/>
      <c r="D941" s="30"/>
      <c r="E941" s="11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">
      <c r="A942" s="30"/>
      <c r="B942" s="30"/>
      <c r="C942" s="30"/>
      <c r="D942" s="30"/>
      <c r="E942" s="11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">
      <c r="A943" s="30"/>
      <c r="B943" s="30"/>
      <c r="C943" s="30"/>
      <c r="D943" s="30"/>
      <c r="E943" s="11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">
      <c r="A944" s="30"/>
      <c r="B944" s="30"/>
      <c r="C944" s="30"/>
      <c r="D944" s="30"/>
      <c r="E944" s="11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">
      <c r="A945" s="30"/>
      <c r="B945" s="30"/>
      <c r="C945" s="30"/>
      <c r="D945" s="30"/>
      <c r="E945" s="11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">
      <c r="A946" s="30"/>
      <c r="B946" s="30"/>
      <c r="C946" s="30"/>
      <c r="D946" s="30"/>
      <c r="E946" s="11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">
      <c r="A947" s="30"/>
      <c r="B947" s="30"/>
      <c r="C947" s="30"/>
      <c r="D947" s="30"/>
      <c r="E947" s="11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">
      <c r="A948" s="30"/>
      <c r="B948" s="30"/>
      <c r="C948" s="30"/>
      <c r="D948" s="30"/>
      <c r="E948" s="11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">
      <c r="A949" s="30"/>
      <c r="B949" s="30"/>
      <c r="C949" s="30"/>
      <c r="D949" s="30"/>
      <c r="E949" s="11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">
      <c r="A950" s="30"/>
      <c r="B950" s="30"/>
      <c r="C950" s="30"/>
      <c r="D950" s="30"/>
      <c r="E950" s="11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">
      <c r="A951" s="30"/>
      <c r="B951" s="30"/>
      <c r="C951" s="30"/>
      <c r="D951" s="30"/>
      <c r="E951" s="11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">
      <c r="A952" s="30"/>
      <c r="B952" s="30"/>
      <c r="C952" s="30"/>
      <c r="D952" s="30"/>
      <c r="E952" s="11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">
      <c r="A953" s="30"/>
      <c r="B953" s="30"/>
      <c r="C953" s="30"/>
      <c r="D953" s="30"/>
      <c r="E953" s="11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">
      <c r="A954" s="30"/>
      <c r="B954" s="30"/>
      <c r="C954" s="30"/>
      <c r="D954" s="30"/>
      <c r="E954" s="11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">
      <c r="A955" s="30"/>
      <c r="B955" s="30"/>
      <c r="C955" s="30"/>
      <c r="D955" s="30"/>
      <c r="E955" s="11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">
      <c r="A956" s="30"/>
      <c r="B956" s="30"/>
      <c r="C956" s="30"/>
      <c r="D956" s="30"/>
      <c r="E956" s="11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">
      <c r="A957" s="30"/>
      <c r="B957" s="30"/>
      <c r="C957" s="30"/>
      <c r="D957" s="30"/>
      <c r="E957" s="11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">
      <c r="A958" s="30"/>
      <c r="B958" s="30"/>
      <c r="C958" s="30"/>
      <c r="D958" s="30"/>
      <c r="E958" s="11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">
      <c r="A959" s="30"/>
      <c r="B959" s="30"/>
      <c r="C959" s="30"/>
      <c r="D959" s="30"/>
      <c r="E959" s="11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">
      <c r="A960" s="30"/>
      <c r="B960" s="30"/>
      <c r="C960" s="30"/>
      <c r="D960" s="30"/>
      <c r="E960" s="11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">
      <c r="A961" s="30"/>
      <c r="B961" s="30"/>
      <c r="C961" s="30"/>
      <c r="D961" s="30"/>
      <c r="E961" s="11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">
      <c r="A962" s="30"/>
      <c r="B962" s="30"/>
      <c r="C962" s="30"/>
      <c r="D962" s="30"/>
      <c r="E962" s="11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">
      <c r="A963" s="30"/>
      <c r="B963" s="30"/>
      <c r="C963" s="30"/>
      <c r="D963" s="30"/>
      <c r="E963" s="11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">
      <c r="A964" s="30"/>
      <c r="B964" s="30"/>
      <c r="C964" s="30"/>
      <c r="D964" s="30"/>
      <c r="E964" s="11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">
      <c r="A965" s="30"/>
      <c r="B965" s="30"/>
      <c r="C965" s="30"/>
      <c r="D965" s="30"/>
      <c r="E965" s="11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">
      <c r="A966" s="30"/>
      <c r="B966" s="30"/>
      <c r="C966" s="30"/>
      <c r="D966" s="30"/>
      <c r="E966" s="11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">
      <c r="A967" s="30"/>
      <c r="B967" s="30"/>
      <c r="C967" s="30"/>
      <c r="D967" s="30"/>
      <c r="E967" s="11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">
      <c r="A968" s="30"/>
      <c r="B968" s="30"/>
      <c r="C968" s="30"/>
      <c r="D968" s="30"/>
      <c r="E968" s="11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">
      <c r="A969" s="30"/>
      <c r="B969" s="30"/>
      <c r="C969" s="30"/>
      <c r="D969" s="30"/>
      <c r="E969" s="11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">
      <c r="A970" s="30"/>
      <c r="B970" s="30"/>
      <c r="C970" s="30"/>
      <c r="D970" s="30"/>
      <c r="E970" s="11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">
      <c r="A971" s="30"/>
      <c r="B971" s="30"/>
      <c r="C971" s="30"/>
      <c r="D971" s="30"/>
      <c r="E971" s="11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">
      <c r="A972" s="30"/>
      <c r="B972" s="30"/>
      <c r="C972" s="30"/>
      <c r="D972" s="30"/>
      <c r="E972" s="11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">
      <c r="A973" s="30"/>
      <c r="B973" s="30"/>
      <c r="C973" s="30"/>
      <c r="D973" s="30"/>
      <c r="E973" s="11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">
      <c r="A974" s="30"/>
      <c r="B974" s="30"/>
      <c r="C974" s="30"/>
      <c r="D974" s="30"/>
      <c r="E974" s="11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">
      <c r="A975" s="30"/>
      <c r="B975" s="30"/>
      <c r="C975" s="30"/>
      <c r="D975" s="30"/>
      <c r="E975" s="11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">
      <c r="A976" s="30"/>
      <c r="B976" s="30"/>
      <c r="C976" s="30"/>
      <c r="D976" s="30"/>
      <c r="E976" s="11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">
      <c r="A977" s="30"/>
      <c r="B977" s="30"/>
      <c r="C977" s="30"/>
      <c r="D977" s="30"/>
      <c r="E977" s="11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">
      <c r="A978" s="30"/>
      <c r="B978" s="30"/>
      <c r="C978" s="30"/>
      <c r="D978" s="30"/>
      <c r="E978" s="11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">
      <c r="A979" s="30"/>
      <c r="B979" s="30"/>
      <c r="C979" s="30"/>
      <c r="D979" s="30"/>
      <c r="E979" s="11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">
      <c r="A980" s="30"/>
      <c r="B980" s="30"/>
      <c r="C980" s="30"/>
      <c r="D980" s="30"/>
      <c r="E980" s="11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">
      <c r="A981" s="30"/>
      <c r="B981" s="30"/>
      <c r="C981" s="30"/>
      <c r="D981" s="30"/>
      <c r="E981" s="11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">
      <c r="A982" s="30"/>
      <c r="B982" s="30"/>
      <c r="C982" s="30"/>
      <c r="D982" s="30"/>
      <c r="E982" s="11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">
      <c r="A983" s="30"/>
      <c r="B983" s="30"/>
      <c r="C983" s="30"/>
      <c r="D983" s="30"/>
      <c r="E983" s="11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">
      <c r="A984" s="30"/>
      <c r="B984" s="30"/>
      <c r="C984" s="30"/>
      <c r="D984" s="30"/>
      <c r="E984" s="11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">
      <c r="A985" s="30"/>
      <c r="B985" s="30"/>
      <c r="C985" s="30"/>
      <c r="D985" s="30"/>
      <c r="E985" s="11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">
      <c r="A986" s="30"/>
      <c r="B986" s="30"/>
      <c r="C986" s="30"/>
      <c r="D986" s="30"/>
      <c r="E986" s="11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">
      <c r="A987" s="30"/>
      <c r="B987" s="30"/>
      <c r="C987" s="30"/>
      <c r="D987" s="30"/>
      <c r="E987" s="11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">
      <c r="A988" s="30"/>
      <c r="B988" s="30"/>
      <c r="C988" s="30"/>
      <c r="D988" s="30"/>
      <c r="E988" s="11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">
      <c r="A989" s="30"/>
      <c r="B989" s="30"/>
      <c r="C989" s="30"/>
      <c r="D989" s="30"/>
      <c r="E989" s="11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">
      <c r="A990" s="30"/>
      <c r="B990" s="30"/>
      <c r="C990" s="30"/>
      <c r="D990" s="30"/>
      <c r="E990" s="11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">
      <c r="A991" s="30"/>
      <c r="B991" s="30"/>
      <c r="C991" s="30"/>
      <c r="D991" s="30"/>
      <c r="E991" s="11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">
      <c r="A992" s="30"/>
      <c r="B992" s="30"/>
      <c r="C992" s="30"/>
      <c r="D992" s="30"/>
      <c r="E992" s="11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">
      <c r="A993" s="30"/>
      <c r="B993" s="30"/>
      <c r="C993" s="30"/>
      <c r="D993" s="30"/>
      <c r="E993" s="11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">
      <c r="A994" s="30"/>
      <c r="B994" s="30"/>
      <c r="C994" s="30"/>
      <c r="D994" s="30"/>
      <c r="E994" s="11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">
      <c r="A995" s="30"/>
      <c r="B995" s="30"/>
      <c r="C995" s="30"/>
      <c r="D995" s="30"/>
      <c r="E995" s="11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">
      <c r="A996" s="30"/>
      <c r="B996" s="30"/>
      <c r="C996" s="30"/>
      <c r="D996" s="30"/>
      <c r="E996" s="11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">
      <c r="A997" s="30"/>
      <c r="B997" s="30"/>
      <c r="C997" s="30"/>
      <c r="D997" s="30"/>
      <c r="E997" s="11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">
      <c r="A998" s="30"/>
      <c r="B998" s="30"/>
      <c r="C998" s="30"/>
      <c r="D998" s="30"/>
      <c r="E998" s="11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">
      <c r="A999" s="30"/>
      <c r="B999" s="30"/>
      <c r="C999" s="30"/>
      <c r="D999" s="30"/>
      <c r="E999" s="11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">
      <c r="A1000" s="30"/>
      <c r="B1000" s="30"/>
      <c r="C1000" s="30"/>
      <c r="D1000" s="30"/>
      <c r="E1000" s="11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 x14ac:dyDescent="0.2">
      <c r="A1001" s="30"/>
      <c r="B1001" s="30"/>
      <c r="C1001" s="30"/>
      <c r="D1001" s="30"/>
      <c r="E1001" s="11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 x14ac:dyDescent="0.2">
      <c r="A1002" s="30"/>
      <c r="B1002" s="30"/>
      <c r="C1002" s="30"/>
      <c r="D1002" s="30"/>
      <c r="E1002" s="11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5.75" customHeight="1" x14ac:dyDescent="0.2">
      <c r="A1003" s="30"/>
      <c r="B1003" s="30"/>
      <c r="C1003" s="30"/>
      <c r="D1003" s="30"/>
      <c r="E1003" s="11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5.75" customHeight="1" x14ac:dyDescent="0.2">
      <c r="A1004" s="30"/>
      <c r="B1004" s="30"/>
      <c r="C1004" s="30"/>
      <c r="D1004" s="30"/>
      <c r="E1004" s="11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5.75" customHeight="1" x14ac:dyDescent="0.2">
      <c r="A1005" s="30"/>
      <c r="B1005" s="30"/>
      <c r="C1005" s="30"/>
      <c r="D1005" s="30"/>
      <c r="E1005" s="11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5.75" customHeight="1" x14ac:dyDescent="0.2">
      <c r="A1006" s="30"/>
      <c r="B1006" s="30"/>
      <c r="C1006" s="30"/>
      <c r="D1006" s="30"/>
      <c r="E1006" s="11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5.75" customHeight="1" x14ac:dyDescent="0.2">
      <c r="A1007" s="30"/>
      <c r="B1007" s="30"/>
      <c r="C1007" s="30"/>
      <c r="D1007" s="30"/>
      <c r="E1007" s="11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5.75" customHeight="1" x14ac:dyDescent="0.2">
      <c r="A1008" s="30"/>
      <c r="B1008" s="30"/>
      <c r="C1008" s="30"/>
      <c r="D1008" s="30"/>
      <c r="E1008" s="11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5.75" customHeight="1" x14ac:dyDescent="0.2">
      <c r="A1009" s="30"/>
      <c r="B1009" s="30"/>
      <c r="C1009" s="30"/>
      <c r="D1009" s="30"/>
      <c r="E1009" s="11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5.75" customHeight="1" x14ac:dyDescent="0.2">
      <c r="A1010" s="30"/>
      <c r="B1010" s="30"/>
      <c r="C1010" s="30"/>
      <c r="D1010" s="30"/>
      <c r="E1010" s="11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5.75" customHeight="1" x14ac:dyDescent="0.2">
      <c r="A1011" s="30"/>
      <c r="B1011" s="30"/>
      <c r="C1011" s="30"/>
      <c r="D1011" s="30"/>
      <c r="E1011" s="11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</row>
    <row r="1012" spans="1:26" ht="15.75" customHeight="1" x14ac:dyDescent="0.2">
      <c r="A1012" s="30"/>
      <c r="B1012" s="30"/>
      <c r="C1012" s="30"/>
      <c r="D1012" s="30"/>
      <c r="E1012" s="11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</row>
    <row r="1013" spans="1:26" ht="15.75" customHeight="1" x14ac:dyDescent="0.2">
      <c r="A1013" s="30"/>
      <c r="B1013" s="30"/>
      <c r="C1013" s="30"/>
      <c r="D1013" s="30"/>
      <c r="E1013" s="11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</row>
    <row r="1014" spans="1:26" ht="15.75" customHeight="1" x14ac:dyDescent="0.2">
      <c r="A1014" s="30"/>
      <c r="B1014" s="30"/>
      <c r="C1014" s="30"/>
      <c r="D1014" s="30"/>
      <c r="E1014" s="11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</row>
    <row r="1015" spans="1:26" ht="15.75" customHeight="1" x14ac:dyDescent="0.2">
      <c r="A1015" s="30"/>
      <c r="B1015" s="30"/>
      <c r="C1015" s="30"/>
      <c r="D1015" s="30"/>
      <c r="E1015" s="11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</row>
    <row r="1016" spans="1:26" ht="15.75" customHeight="1" x14ac:dyDescent="0.2">
      <c r="A1016" s="30"/>
      <c r="B1016" s="30"/>
      <c r="C1016" s="30"/>
      <c r="D1016" s="30"/>
      <c r="E1016" s="11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</row>
    <row r="1017" spans="1:26" ht="15.75" customHeight="1" x14ac:dyDescent="0.2">
      <c r="A1017" s="30"/>
      <c r="B1017" s="30"/>
      <c r="C1017" s="30"/>
      <c r="D1017" s="30"/>
      <c r="E1017" s="11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</row>
    <row r="1018" spans="1:26" ht="15.75" customHeight="1" x14ac:dyDescent="0.2">
      <c r="A1018" s="30"/>
      <c r="B1018" s="30"/>
      <c r="C1018" s="30"/>
      <c r="D1018" s="30"/>
      <c r="E1018" s="11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</row>
    <row r="1019" spans="1:26" ht="15.75" customHeight="1" x14ac:dyDescent="0.2">
      <c r="A1019" s="30"/>
      <c r="B1019" s="30"/>
      <c r="C1019" s="30"/>
      <c r="D1019" s="30"/>
      <c r="E1019" s="11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</row>
    <row r="1020" spans="1:26" ht="15.75" customHeight="1" x14ac:dyDescent="0.2">
      <c r="A1020" s="30"/>
      <c r="B1020" s="30"/>
      <c r="C1020" s="30"/>
      <c r="D1020" s="30"/>
      <c r="E1020" s="11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</row>
    <row r="1021" spans="1:26" ht="15.75" customHeight="1" x14ac:dyDescent="0.2">
      <c r="A1021" s="30"/>
      <c r="B1021" s="30"/>
      <c r="C1021" s="30"/>
      <c r="D1021" s="30"/>
      <c r="E1021" s="11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</row>
    <row r="1022" spans="1:26" ht="15.75" customHeight="1" x14ac:dyDescent="0.2">
      <c r="A1022" s="30"/>
      <c r="B1022" s="30"/>
      <c r="C1022" s="30"/>
      <c r="D1022" s="30"/>
      <c r="E1022" s="11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</row>
    <row r="1023" spans="1:26" ht="15.75" customHeight="1" x14ac:dyDescent="0.2">
      <c r="A1023" s="30"/>
      <c r="B1023" s="30"/>
      <c r="C1023" s="30"/>
      <c r="D1023" s="30"/>
      <c r="E1023" s="11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</row>
    <row r="1024" spans="1:26" ht="15.75" customHeight="1" x14ac:dyDescent="0.2">
      <c r="A1024" s="30"/>
      <c r="B1024" s="30"/>
      <c r="C1024" s="30"/>
      <c r="D1024" s="30"/>
      <c r="E1024" s="11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</row>
    <row r="1025" spans="1:26" ht="15.75" customHeight="1" x14ac:dyDescent="0.2">
      <c r="A1025" s="30"/>
      <c r="B1025" s="30"/>
      <c r="C1025" s="30"/>
      <c r="D1025" s="30"/>
      <c r="E1025" s="11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</row>
    <row r="1026" spans="1:26" ht="15.75" customHeight="1" x14ac:dyDescent="0.2">
      <c r="A1026" s="30"/>
      <c r="B1026" s="30"/>
      <c r="C1026" s="30"/>
      <c r="D1026" s="30"/>
      <c r="E1026" s="11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</row>
    <row r="1027" spans="1:26" ht="15.75" customHeight="1" x14ac:dyDescent="0.2">
      <c r="A1027" s="30"/>
      <c r="B1027" s="30"/>
      <c r="C1027" s="30"/>
      <c r="D1027" s="30"/>
      <c r="E1027" s="11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</row>
    <row r="1028" spans="1:26" ht="15.75" customHeight="1" x14ac:dyDescent="0.2">
      <c r="A1028" s="30"/>
      <c r="B1028" s="30"/>
      <c r="C1028" s="30"/>
      <c r="D1028" s="30"/>
      <c r="E1028" s="11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</row>
    <row r="1029" spans="1:26" ht="15.75" customHeight="1" x14ac:dyDescent="0.2">
      <c r="A1029" s="30"/>
      <c r="B1029" s="30"/>
      <c r="C1029" s="30"/>
      <c r="D1029" s="30"/>
      <c r="E1029" s="11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</row>
    <row r="1030" spans="1:26" ht="15.75" customHeight="1" x14ac:dyDescent="0.2">
      <c r="A1030" s="30"/>
      <c r="B1030" s="30"/>
      <c r="C1030" s="30"/>
      <c r="D1030" s="30"/>
      <c r="E1030" s="11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</row>
    <row r="1031" spans="1:26" ht="15.75" customHeight="1" x14ac:dyDescent="0.2">
      <c r="A1031" s="30"/>
      <c r="B1031" s="30"/>
      <c r="C1031" s="30"/>
      <c r="D1031" s="30"/>
      <c r="E1031" s="11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</row>
    <row r="1032" spans="1:26" ht="15.75" customHeight="1" x14ac:dyDescent="0.2">
      <c r="A1032" s="30"/>
      <c r="B1032" s="30"/>
      <c r="C1032" s="30"/>
      <c r="D1032" s="30"/>
      <c r="E1032" s="11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</row>
    <row r="1033" spans="1:26" ht="15.75" customHeight="1" x14ac:dyDescent="0.2">
      <c r="A1033" s="30"/>
      <c r="B1033" s="30"/>
      <c r="C1033" s="30"/>
      <c r="D1033" s="30"/>
      <c r="E1033" s="11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</row>
    <row r="1034" spans="1:26" ht="15.75" customHeight="1" x14ac:dyDescent="0.2">
      <c r="A1034" s="30"/>
      <c r="B1034" s="30"/>
      <c r="C1034" s="30"/>
      <c r="D1034" s="30"/>
      <c r="E1034" s="11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</row>
    <row r="1035" spans="1:26" ht="15.75" customHeight="1" x14ac:dyDescent="0.2">
      <c r="A1035" s="30"/>
      <c r="B1035" s="30"/>
      <c r="C1035" s="30"/>
      <c r="D1035" s="30"/>
      <c r="E1035" s="11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</row>
    <row r="1036" spans="1:26" ht="15.75" customHeight="1" x14ac:dyDescent="0.2">
      <c r="A1036" s="30"/>
      <c r="B1036" s="30"/>
      <c r="C1036" s="30"/>
      <c r="D1036" s="30"/>
      <c r="E1036" s="11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</row>
    <row r="1037" spans="1:26" ht="15.75" customHeight="1" x14ac:dyDescent="0.2">
      <c r="A1037" s="30"/>
      <c r="B1037" s="30"/>
      <c r="C1037" s="30"/>
      <c r="D1037" s="30"/>
      <c r="E1037" s="11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</row>
    <row r="1038" spans="1:26" ht="15.75" customHeight="1" x14ac:dyDescent="0.2">
      <c r="A1038" s="30"/>
      <c r="B1038" s="30"/>
      <c r="C1038" s="30"/>
      <c r="D1038" s="30"/>
      <c r="E1038" s="11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</row>
    <row r="1039" spans="1:26" ht="15.75" customHeight="1" x14ac:dyDescent="0.2">
      <c r="A1039" s="30"/>
      <c r="B1039" s="30"/>
      <c r="C1039" s="30"/>
      <c r="D1039" s="30"/>
      <c r="E1039" s="11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</row>
    <row r="1040" spans="1:26" ht="15.75" customHeight="1" x14ac:dyDescent="0.2">
      <c r="A1040" s="30"/>
      <c r="B1040" s="30"/>
      <c r="C1040" s="30"/>
      <c r="D1040" s="30"/>
      <c r="E1040" s="11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</row>
    <row r="1041" spans="1:26" ht="15.75" customHeight="1" x14ac:dyDescent="0.2">
      <c r="A1041" s="30"/>
      <c r="B1041" s="30"/>
      <c r="C1041" s="30"/>
      <c r="D1041" s="30"/>
      <c r="E1041" s="11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</row>
    <row r="1042" spans="1:26" ht="15.75" customHeight="1" x14ac:dyDescent="0.2">
      <c r="A1042" s="30"/>
      <c r="B1042" s="30"/>
      <c r="C1042" s="30"/>
      <c r="D1042" s="30"/>
      <c r="E1042" s="11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</row>
    <row r="1043" spans="1:26" ht="15.75" customHeight="1" x14ac:dyDescent="0.2">
      <c r="A1043" s="30"/>
      <c r="B1043" s="30"/>
      <c r="C1043" s="30"/>
      <c r="D1043" s="30"/>
      <c r="E1043" s="11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</row>
    <row r="1044" spans="1:26" ht="15.75" customHeight="1" x14ac:dyDescent="0.2">
      <c r="A1044" s="30"/>
      <c r="B1044" s="30"/>
      <c r="C1044" s="30"/>
      <c r="D1044" s="30"/>
      <c r="E1044" s="11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</row>
    <row r="1045" spans="1:26" ht="15.75" customHeight="1" x14ac:dyDescent="0.2">
      <c r="A1045" s="30"/>
      <c r="B1045" s="30"/>
      <c r="C1045" s="30"/>
      <c r="D1045" s="30"/>
      <c r="E1045" s="11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</row>
    <row r="1046" spans="1:26" ht="15.75" customHeight="1" x14ac:dyDescent="0.2">
      <c r="A1046" s="30"/>
      <c r="B1046" s="30"/>
      <c r="C1046" s="30"/>
      <c r="D1046" s="30"/>
      <c r="E1046" s="11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</row>
    <row r="1047" spans="1:26" ht="15.75" customHeight="1" x14ac:dyDescent="0.2">
      <c r="A1047" s="30"/>
      <c r="B1047" s="30"/>
      <c r="C1047" s="30"/>
      <c r="D1047" s="30"/>
      <c r="E1047" s="11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</row>
    <row r="1048" spans="1:26" ht="15.75" customHeight="1" x14ac:dyDescent="0.2">
      <c r="A1048" s="30"/>
      <c r="B1048" s="30"/>
      <c r="C1048" s="30"/>
      <c r="D1048" s="30"/>
      <c r="E1048" s="11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</row>
    <row r="1049" spans="1:26" ht="15.75" customHeight="1" x14ac:dyDescent="0.2">
      <c r="A1049" s="30"/>
      <c r="B1049" s="30"/>
      <c r="C1049" s="30"/>
      <c r="D1049" s="30"/>
      <c r="E1049" s="11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</row>
    <row r="1050" spans="1:26" ht="15.75" customHeight="1" x14ac:dyDescent="0.2">
      <c r="A1050" s="30"/>
      <c r="B1050" s="30"/>
      <c r="C1050" s="30"/>
      <c r="D1050" s="30"/>
      <c r="E1050" s="11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</row>
    <row r="1051" spans="1:26" ht="15.75" customHeight="1" x14ac:dyDescent="0.2">
      <c r="A1051" s="30"/>
      <c r="B1051" s="30"/>
      <c r="C1051" s="30"/>
      <c r="D1051" s="30"/>
      <c r="E1051" s="11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</row>
    <row r="1052" spans="1:26" ht="15.75" customHeight="1" x14ac:dyDescent="0.2">
      <c r="A1052" s="30"/>
      <c r="B1052" s="30"/>
      <c r="C1052" s="30"/>
      <c r="D1052" s="30"/>
      <c r="E1052" s="11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</row>
    <row r="1053" spans="1:26" ht="15.75" customHeight="1" x14ac:dyDescent="0.2">
      <c r="A1053" s="30"/>
      <c r="B1053" s="30"/>
      <c r="C1053" s="30"/>
      <c r="D1053" s="30"/>
      <c r="E1053" s="11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</row>
    <row r="1054" spans="1:26" ht="15.75" customHeight="1" x14ac:dyDescent="0.2">
      <c r="A1054" s="30"/>
      <c r="B1054" s="30"/>
      <c r="C1054" s="30"/>
      <c r="D1054" s="30"/>
      <c r="E1054" s="11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</row>
    <row r="1055" spans="1:26" ht="15.75" customHeight="1" x14ac:dyDescent="0.2">
      <c r="A1055" s="30"/>
      <c r="B1055" s="30"/>
      <c r="C1055" s="30"/>
      <c r="D1055" s="30"/>
      <c r="E1055" s="11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</row>
    <row r="1056" spans="1:26" ht="15.75" customHeight="1" x14ac:dyDescent="0.2">
      <c r="A1056" s="30"/>
      <c r="B1056" s="30"/>
      <c r="C1056" s="30"/>
      <c r="D1056" s="30"/>
      <c r="E1056" s="11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</row>
    <row r="1057" spans="1:26" ht="15.75" customHeight="1" x14ac:dyDescent="0.2">
      <c r="A1057" s="30"/>
      <c r="B1057" s="30"/>
      <c r="C1057" s="30"/>
      <c r="D1057" s="30"/>
      <c r="E1057" s="11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</row>
    <row r="1058" spans="1:26" ht="15.75" customHeight="1" x14ac:dyDescent="0.2">
      <c r="A1058" s="30"/>
      <c r="B1058" s="30"/>
      <c r="C1058" s="30"/>
      <c r="D1058" s="30"/>
      <c r="E1058" s="11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</row>
    <row r="1059" spans="1:26" ht="15.75" customHeight="1" x14ac:dyDescent="0.2">
      <c r="A1059" s="30"/>
      <c r="B1059" s="30"/>
      <c r="C1059" s="30"/>
      <c r="D1059" s="30"/>
      <c r="E1059" s="11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</row>
    <row r="1060" spans="1:26" ht="15.75" customHeight="1" x14ac:dyDescent="0.2">
      <c r="A1060" s="30"/>
      <c r="B1060" s="30"/>
      <c r="C1060" s="30"/>
      <c r="D1060" s="30"/>
      <c r="E1060" s="11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</row>
    <row r="1061" spans="1:26" ht="15.75" customHeight="1" x14ac:dyDescent="0.2">
      <c r="A1061" s="30"/>
      <c r="B1061" s="30"/>
      <c r="C1061" s="30"/>
      <c r="D1061" s="30"/>
      <c r="E1061" s="11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</row>
    <row r="1062" spans="1:26" ht="15.75" customHeight="1" x14ac:dyDescent="0.2">
      <c r="A1062" s="30"/>
      <c r="B1062" s="30"/>
      <c r="C1062" s="30"/>
      <c r="D1062" s="30"/>
      <c r="E1062" s="11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</row>
    <row r="1063" spans="1:26" ht="15.75" customHeight="1" x14ac:dyDescent="0.2">
      <c r="A1063" s="30"/>
      <c r="B1063" s="30"/>
      <c r="C1063" s="30"/>
      <c r="D1063" s="30"/>
      <c r="E1063" s="11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</row>
    <row r="1064" spans="1:26" ht="15.75" customHeight="1" x14ac:dyDescent="0.2">
      <c r="A1064" s="30"/>
      <c r="B1064" s="30"/>
      <c r="C1064" s="30"/>
      <c r="D1064" s="30"/>
      <c r="E1064" s="11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</row>
    <row r="1065" spans="1:26" ht="15.75" customHeight="1" x14ac:dyDescent="0.2">
      <c r="A1065" s="30"/>
      <c r="B1065" s="30"/>
      <c r="C1065" s="30"/>
      <c r="D1065" s="30"/>
      <c r="E1065" s="11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</row>
    <row r="1066" spans="1:26" ht="15.75" customHeight="1" x14ac:dyDescent="0.2">
      <c r="A1066" s="30"/>
      <c r="B1066" s="30"/>
      <c r="C1066" s="30"/>
      <c r="D1066" s="30"/>
      <c r="E1066" s="11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</row>
    <row r="1067" spans="1:26" ht="15.75" customHeight="1" x14ac:dyDescent="0.2">
      <c r="A1067" s="30"/>
      <c r="B1067" s="30"/>
      <c r="C1067" s="30"/>
      <c r="D1067" s="30"/>
      <c r="E1067" s="11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</row>
    <row r="1068" spans="1:26" ht="15.75" customHeight="1" x14ac:dyDescent="0.2">
      <c r="A1068" s="30"/>
      <c r="B1068" s="30"/>
      <c r="C1068" s="30"/>
      <c r="D1068" s="30"/>
      <c r="E1068" s="11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</row>
    <row r="1069" spans="1:26" ht="15.75" customHeight="1" x14ac:dyDescent="0.2">
      <c r="A1069" s="30"/>
      <c r="B1069" s="30"/>
      <c r="C1069" s="30"/>
      <c r="D1069" s="30"/>
      <c r="E1069" s="11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</row>
    <row r="1070" spans="1:26" ht="15.75" customHeight="1" x14ac:dyDescent="0.2">
      <c r="A1070" s="30"/>
      <c r="B1070" s="30"/>
      <c r="C1070" s="30"/>
      <c r="D1070" s="30"/>
      <c r="E1070" s="11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</row>
    <row r="1071" spans="1:26" ht="15.75" customHeight="1" x14ac:dyDescent="0.2">
      <c r="A1071" s="30"/>
      <c r="B1071" s="30"/>
      <c r="C1071" s="30"/>
      <c r="D1071" s="30"/>
      <c r="E1071" s="11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</row>
    <row r="1072" spans="1:26" ht="15.75" customHeight="1" x14ac:dyDescent="0.2">
      <c r="A1072" s="30"/>
      <c r="B1072" s="30"/>
      <c r="C1072" s="30"/>
      <c r="D1072" s="30"/>
      <c r="E1072" s="11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</row>
    <row r="1073" spans="1:26" ht="15.75" customHeight="1" x14ac:dyDescent="0.2">
      <c r="A1073" s="30"/>
      <c r="B1073" s="30"/>
      <c r="C1073" s="30"/>
      <c r="D1073" s="30"/>
      <c r="E1073" s="11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</row>
    <row r="1074" spans="1:26" ht="15.75" customHeight="1" x14ac:dyDescent="0.2">
      <c r="A1074" s="30"/>
      <c r="B1074" s="30"/>
      <c r="C1074" s="30"/>
      <c r="D1074" s="30"/>
      <c r="E1074" s="11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</row>
    <row r="1075" spans="1:26" ht="15.75" customHeight="1" x14ac:dyDescent="0.2">
      <c r="A1075" s="30"/>
      <c r="B1075" s="30"/>
      <c r="C1075" s="30"/>
      <c r="D1075" s="30"/>
      <c r="E1075" s="11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</row>
    <row r="1076" spans="1:26" ht="15.75" customHeight="1" x14ac:dyDescent="0.2">
      <c r="A1076" s="30"/>
      <c r="B1076" s="30"/>
      <c r="C1076" s="30"/>
      <c r="D1076" s="30"/>
      <c r="E1076" s="11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</row>
    <row r="1077" spans="1:26" ht="15.75" customHeight="1" x14ac:dyDescent="0.2">
      <c r="A1077" s="30"/>
      <c r="B1077" s="30"/>
      <c r="C1077" s="30"/>
      <c r="D1077" s="30"/>
      <c r="E1077" s="11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</row>
    <row r="1078" spans="1:26" ht="15.75" customHeight="1" x14ac:dyDescent="0.2">
      <c r="A1078" s="30"/>
      <c r="B1078" s="30"/>
      <c r="C1078" s="30"/>
      <c r="D1078" s="30"/>
      <c r="E1078" s="11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</row>
    <row r="1079" spans="1:26" ht="15.75" customHeight="1" x14ac:dyDescent="0.2">
      <c r="A1079" s="30"/>
      <c r="B1079" s="30"/>
      <c r="C1079" s="30"/>
      <c r="D1079" s="30"/>
      <c r="E1079" s="11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</row>
    <row r="1080" spans="1:26" ht="15.75" customHeight="1" x14ac:dyDescent="0.2">
      <c r="A1080" s="30"/>
      <c r="B1080" s="30"/>
      <c r="C1080" s="30"/>
      <c r="D1080" s="30"/>
      <c r="E1080" s="11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</row>
    <row r="1081" spans="1:26" ht="15.75" customHeight="1" x14ac:dyDescent="0.2">
      <c r="A1081" s="30"/>
      <c r="B1081" s="30"/>
      <c r="C1081" s="30"/>
      <c r="D1081" s="30"/>
      <c r="E1081" s="11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</row>
    <row r="1082" spans="1:26" ht="15.75" customHeight="1" x14ac:dyDescent="0.2">
      <c r="A1082" s="30"/>
      <c r="B1082" s="30"/>
      <c r="C1082" s="30"/>
      <c r="D1082" s="30"/>
      <c r="E1082" s="11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</row>
    <row r="1083" spans="1:26" ht="15.75" customHeight="1" x14ac:dyDescent="0.2">
      <c r="A1083" s="30"/>
      <c r="B1083" s="30"/>
      <c r="C1083" s="30"/>
      <c r="D1083" s="30"/>
      <c r="E1083" s="11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</row>
    <row r="1084" spans="1:26" ht="15.75" customHeight="1" x14ac:dyDescent="0.2">
      <c r="A1084" s="30"/>
      <c r="B1084" s="30"/>
      <c r="C1084" s="30"/>
      <c r="D1084" s="30"/>
      <c r="E1084" s="11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</row>
    <row r="1085" spans="1:26" ht="15.75" customHeight="1" x14ac:dyDescent="0.2">
      <c r="A1085" s="30"/>
      <c r="B1085" s="30"/>
      <c r="C1085" s="30"/>
      <c r="D1085" s="30"/>
      <c r="E1085" s="11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</row>
    <row r="1086" spans="1:26" ht="15.75" customHeight="1" x14ac:dyDescent="0.2">
      <c r="A1086" s="30"/>
      <c r="B1086" s="30"/>
      <c r="C1086" s="30"/>
      <c r="D1086" s="30"/>
      <c r="E1086" s="11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</row>
    <row r="1087" spans="1:26" ht="15.75" customHeight="1" x14ac:dyDescent="0.2">
      <c r="A1087" s="30"/>
      <c r="B1087" s="30"/>
      <c r="C1087" s="30"/>
      <c r="D1087" s="30"/>
      <c r="E1087" s="11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</row>
    <row r="1088" spans="1:26" ht="15.75" customHeight="1" x14ac:dyDescent="0.2">
      <c r="A1088" s="30"/>
      <c r="B1088" s="30"/>
      <c r="C1088" s="30"/>
      <c r="D1088" s="30"/>
      <c r="E1088" s="11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</row>
    <row r="1089" spans="1:26" ht="15.75" customHeight="1" x14ac:dyDescent="0.2">
      <c r="A1089" s="30"/>
      <c r="B1089" s="30"/>
      <c r="C1089" s="30"/>
      <c r="D1089" s="30"/>
      <c r="E1089" s="11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</row>
    <row r="1090" spans="1:26" ht="15.75" customHeight="1" x14ac:dyDescent="0.2">
      <c r="A1090" s="30"/>
      <c r="B1090" s="30"/>
      <c r="C1090" s="30"/>
      <c r="D1090" s="30"/>
      <c r="E1090" s="11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</row>
    <row r="1091" spans="1:26" ht="15.75" customHeight="1" x14ac:dyDescent="0.2">
      <c r="A1091" s="30"/>
      <c r="B1091" s="30"/>
      <c r="C1091" s="30"/>
      <c r="D1091" s="30"/>
      <c r="E1091" s="11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</row>
    <row r="1092" spans="1:26" ht="15.75" customHeight="1" x14ac:dyDescent="0.2">
      <c r="A1092" s="30"/>
      <c r="B1092" s="30"/>
      <c r="C1092" s="30"/>
      <c r="D1092" s="30"/>
      <c r="E1092" s="11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</row>
    <row r="1093" spans="1:26" ht="15.75" customHeight="1" x14ac:dyDescent="0.2">
      <c r="A1093" s="30"/>
      <c r="B1093" s="30"/>
      <c r="C1093" s="30"/>
      <c r="D1093" s="30"/>
      <c r="E1093" s="11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</row>
    <row r="1094" spans="1:26" ht="15.75" customHeight="1" x14ac:dyDescent="0.2">
      <c r="A1094" s="30"/>
      <c r="B1094" s="30"/>
      <c r="C1094" s="30"/>
      <c r="D1094" s="30"/>
      <c r="E1094" s="11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</row>
    <row r="1095" spans="1:26" ht="15.75" customHeight="1" x14ac:dyDescent="0.2">
      <c r="A1095" s="30"/>
      <c r="B1095" s="30"/>
      <c r="C1095" s="30"/>
      <c r="D1095" s="30"/>
      <c r="E1095" s="11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</row>
    <row r="1096" spans="1:26" ht="15.75" customHeight="1" x14ac:dyDescent="0.2">
      <c r="A1096" s="30"/>
      <c r="B1096" s="30"/>
      <c r="C1096" s="30"/>
      <c r="D1096" s="30"/>
      <c r="E1096" s="11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</row>
    <row r="1097" spans="1:26" ht="15.75" customHeight="1" x14ac:dyDescent="0.2">
      <c r="A1097" s="30"/>
      <c r="B1097" s="30"/>
      <c r="C1097" s="30"/>
      <c r="D1097" s="30"/>
      <c r="E1097" s="11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</row>
    <row r="1098" spans="1:26" ht="15.75" customHeight="1" x14ac:dyDescent="0.2">
      <c r="A1098" s="30"/>
      <c r="B1098" s="30"/>
      <c r="C1098" s="30"/>
      <c r="D1098" s="30"/>
      <c r="E1098" s="11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</row>
    <row r="1099" spans="1:26" ht="15.75" customHeight="1" x14ac:dyDescent="0.2">
      <c r="A1099" s="30"/>
      <c r="B1099" s="30"/>
      <c r="C1099" s="30"/>
      <c r="D1099" s="30"/>
      <c r="E1099" s="11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</row>
    <row r="1100" spans="1:26" ht="15.75" customHeight="1" x14ac:dyDescent="0.2">
      <c r="A1100" s="30"/>
      <c r="B1100" s="30"/>
      <c r="C1100" s="30"/>
      <c r="D1100" s="30"/>
      <c r="E1100" s="11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</row>
    <row r="1101" spans="1:26" ht="15.75" customHeight="1" x14ac:dyDescent="0.2">
      <c r="A1101" s="30"/>
      <c r="B1101" s="30"/>
      <c r="C1101" s="30"/>
      <c r="D1101" s="30"/>
      <c r="E1101" s="11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</row>
    <row r="1102" spans="1:26" ht="15.75" customHeight="1" x14ac:dyDescent="0.2">
      <c r="A1102" s="30"/>
      <c r="B1102" s="30"/>
      <c r="C1102" s="30"/>
      <c r="D1102" s="30"/>
      <c r="E1102" s="11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</row>
    <row r="1103" spans="1:26" ht="15.75" customHeight="1" x14ac:dyDescent="0.2">
      <c r="A1103" s="30"/>
      <c r="B1103" s="30"/>
      <c r="C1103" s="30"/>
      <c r="D1103" s="30"/>
      <c r="E1103" s="11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</row>
    <row r="1104" spans="1:26" ht="15.75" customHeight="1" x14ac:dyDescent="0.2">
      <c r="A1104" s="30"/>
      <c r="B1104" s="30"/>
      <c r="C1104" s="30"/>
      <c r="D1104" s="30"/>
      <c r="E1104" s="11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</row>
    <row r="1105" spans="1:26" ht="15.75" customHeight="1" x14ac:dyDescent="0.2">
      <c r="A1105" s="30"/>
      <c r="B1105" s="30"/>
      <c r="C1105" s="30"/>
      <c r="D1105" s="30"/>
      <c r="E1105" s="11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</row>
    <row r="1106" spans="1:26" ht="15.75" customHeight="1" x14ac:dyDescent="0.2">
      <c r="A1106" s="30"/>
      <c r="B1106" s="30"/>
      <c r="C1106" s="30"/>
      <c r="D1106" s="30"/>
      <c r="E1106" s="11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</row>
    <row r="1107" spans="1:26" ht="15.75" customHeight="1" x14ac:dyDescent="0.2">
      <c r="A1107" s="30"/>
      <c r="B1107" s="30"/>
      <c r="C1107" s="30"/>
      <c r="D1107" s="30"/>
      <c r="E1107" s="11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</row>
    <row r="1108" spans="1:26" ht="15.75" customHeight="1" x14ac:dyDescent="0.2">
      <c r="A1108" s="30"/>
      <c r="B1108" s="30"/>
      <c r="C1108" s="30"/>
      <c r="D1108" s="30"/>
      <c r="E1108" s="11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</row>
    <row r="1109" spans="1:26" ht="15.75" customHeight="1" x14ac:dyDescent="0.2">
      <c r="A1109" s="30"/>
      <c r="B1109" s="30"/>
      <c r="C1109" s="30"/>
      <c r="D1109" s="30"/>
      <c r="E1109" s="11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</row>
    <row r="1110" spans="1:26" ht="15.75" customHeight="1" x14ac:dyDescent="0.2">
      <c r="A1110" s="30"/>
      <c r="B1110" s="30"/>
      <c r="C1110" s="30"/>
      <c r="D1110" s="30"/>
      <c r="E1110" s="11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</row>
    <row r="1111" spans="1:26" ht="15.75" customHeight="1" x14ac:dyDescent="0.2">
      <c r="A1111" s="30"/>
      <c r="B1111" s="30"/>
      <c r="C1111" s="30"/>
      <c r="D1111" s="30"/>
      <c r="E1111" s="11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</row>
    <row r="1112" spans="1:26" ht="15.75" customHeight="1" x14ac:dyDescent="0.2">
      <c r="A1112" s="30"/>
      <c r="B1112" s="30"/>
      <c r="C1112" s="30"/>
      <c r="D1112" s="30"/>
      <c r="E1112" s="11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</row>
    <row r="1113" spans="1:26" ht="15.75" customHeight="1" x14ac:dyDescent="0.2">
      <c r="A1113" s="30"/>
      <c r="B1113" s="30"/>
      <c r="C1113" s="30"/>
      <c r="D1113" s="30"/>
      <c r="E1113" s="11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</row>
  </sheetData>
  <mergeCells count="11">
    <mergeCell ref="A48:D48"/>
    <mergeCell ref="A240:D240"/>
    <mergeCell ref="A242:I242"/>
    <mergeCell ref="A244:D244"/>
    <mergeCell ref="A1:I1"/>
    <mergeCell ref="A2:I2"/>
    <mergeCell ref="A4:D4"/>
    <mergeCell ref="A32:D32"/>
    <mergeCell ref="A34:I34"/>
    <mergeCell ref="A36:D36"/>
    <mergeCell ref="A46:I46"/>
  </mergeCells>
  <pageMargins left="0.70866141732283472" right="0.70866141732283472" top="0.74803149606299213" bottom="0.7480314960629921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2" sqref="E12"/>
    </sheetView>
  </sheetViews>
  <sheetFormatPr defaultColWidth="14.42578125" defaultRowHeight="15" customHeight="1" x14ac:dyDescent="0.2"/>
  <cols>
    <col min="1" max="1" width="36.42578125" customWidth="1"/>
    <col min="2" max="2" width="17.5703125" customWidth="1"/>
    <col min="3" max="3" width="14.42578125" customWidth="1"/>
    <col min="4" max="6" width="16.28515625" customWidth="1"/>
    <col min="7" max="26" width="9.140625" customWidth="1"/>
  </cols>
  <sheetData>
    <row r="1" spans="1:26" ht="15.75" customHeight="1" x14ac:dyDescent="0.25">
      <c r="A1" s="549"/>
      <c r="B1" s="550"/>
      <c r="C1" s="550"/>
      <c r="D1" s="550"/>
      <c r="E1" s="550"/>
      <c r="F1" s="551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.75" customHeight="1" x14ac:dyDescent="0.25">
      <c r="A2" s="549" t="s">
        <v>152</v>
      </c>
      <c r="B2" s="550"/>
      <c r="C2" s="550"/>
      <c r="D2" s="550"/>
      <c r="E2" s="550"/>
      <c r="F2" s="551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.75" customHeight="1" x14ac:dyDescent="0.25">
      <c r="A3" s="549" t="s">
        <v>153</v>
      </c>
      <c r="B3" s="550"/>
      <c r="C3" s="550"/>
      <c r="D3" s="550"/>
      <c r="E3" s="550"/>
      <c r="F3" s="551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.75" customHeight="1" x14ac:dyDescent="0.25">
      <c r="A4" s="124"/>
      <c r="B4" s="124"/>
      <c r="C4" s="124"/>
      <c r="D4" s="124"/>
      <c r="E4" s="125"/>
      <c r="F4" s="125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.75" customHeight="1" x14ac:dyDescent="0.25">
      <c r="A5" s="549" t="s">
        <v>154</v>
      </c>
      <c r="B5" s="550"/>
      <c r="C5" s="550"/>
      <c r="D5" s="550"/>
      <c r="E5" s="550"/>
      <c r="F5" s="551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5.75" customHeight="1" x14ac:dyDescent="0.25">
      <c r="A6" s="124"/>
      <c r="B6" s="124"/>
      <c r="C6" s="124"/>
      <c r="D6" s="124"/>
      <c r="E6" s="125"/>
      <c r="F6" s="125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.75" customHeight="1" x14ac:dyDescent="0.25">
      <c r="A7" s="549" t="s">
        <v>155</v>
      </c>
      <c r="B7" s="550"/>
      <c r="C7" s="550"/>
      <c r="D7" s="550"/>
      <c r="E7" s="550"/>
      <c r="F7" s="551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15.75" customHeight="1" x14ac:dyDescent="0.25">
      <c r="A8" s="124"/>
      <c r="B8" s="124"/>
      <c r="C8" s="124"/>
      <c r="D8" s="124"/>
      <c r="E8" s="125"/>
      <c r="F8" s="125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31.5" customHeight="1" x14ac:dyDescent="0.25">
      <c r="A9" s="126" t="s">
        <v>156</v>
      </c>
      <c r="B9" s="112" t="s">
        <v>5</v>
      </c>
      <c r="C9" s="112" t="s">
        <v>6</v>
      </c>
      <c r="D9" s="112" t="s">
        <v>7</v>
      </c>
      <c r="E9" s="112" t="s">
        <v>29</v>
      </c>
      <c r="F9" s="112" t="s">
        <v>29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ht="15.75" customHeight="1" x14ac:dyDescent="0.2">
      <c r="A10" s="128">
        <v>1</v>
      </c>
      <c r="B10" s="129">
        <v>2</v>
      </c>
      <c r="C10" s="129">
        <v>3</v>
      </c>
      <c r="D10" s="129">
        <v>4</v>
      </c>
      <c r="E10" s="129" t="s">
        <v>30</v>
      </c>
      <c r="F10" s="129" t="s">
        <v>31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15.75" customHeight="1" x14ac:dyDescent="0.2">
      <c r="A11" s="131" t="s">
        <v>157</v>
      </c>
      <c r="B11" s="541">
        <v>577030</v>
      </c>
      <c r="C11" s="541">
        <v>0</v>
      </c>
      <c r="D11" s="541">
        <v>693042</v>
      </c>
      <c r="E11" s="132">
        <v>120</v>
      </c>
      <c r="F11" s="132" t="e">
        <v>#DIV/0!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17.25" customHeight="1" x14ac:dyDescent="0.25">
      <c r="A12" s="133" t="s">
        <v>158</v>
      </c>
      <c r="B12" s="542">
        <v>577030</v>
      </c>
      <c r="C12" s="134">
        <f t="shared" ref="C12" si="0">SUM(C13:C14)</f>
        <v>0</v>
      </c>
      <c r="D12" s="542">
        <v>693042</v>
      </c>
      <c r="E12" s="117">
        <f t="shared" ref="E12:E14" si="1">SUM(D12/B12*100)</f>
        <v>120.10502053619396</v>
      </c>
      <c r="F12" s="117" t="e">
        <f t="shared" ref="F12:F14" si="2">SUM(D12/C12*100)</f>
        <v>#DIV/0!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15.75" customHeight="1" x14ac:dyDescent="0.25">
      <c r="A13" s="133" t="s">
        <v>159</v>
      </c>
      <c r="B13" s="542">
        <v>577030</v>
      </c>
      <c r="C13" s="135"/>
      <c r="D13" s="117">
        <v>693042</v>
      </c>
      <c r="E13" s="117">
        <f t="shared" si="1"/>
        <v>120.10502053619396</v>
      </c>
      <c r="F13" s="117" t="e">
        <f t="shared" si="2"/>
        <v>#DIV/0!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ht="15.75" customHeight="1" x14ac:dyDescent="0.25">
      <c r="A14" s="136" t="s">
        <v>160</v>
      </c>
      <c r="B14" s="135"/>
      <c r="C14" s="135"/>
      <c r="D14" s="117"/>
      <c r="E14" s="117" t="e">
        <f t="shared" si="1"/>
        <v>#DIV/0!</v>
      </c>
      <c r="F14" s="117" t="e">
        <f t="shared" si="2"/>
        <v>#DIV/0!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15.75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15.75" customHeight="1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15.75" customHeight="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15.75" customHeight="1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5.75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15.75" customHeight="1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15.75" customHeight="1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5.75" customHeight="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5.75" customHeight="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5.75" customHeight="1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ht="15.75" customHeight="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5.75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15.75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15.75" customHeight="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5.75" customHeight="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15.75" customHeight="1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15.75" customHeight="1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15.75" customHeight="1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15.75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15.75" customHeight="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15.75" customHeight="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5.75" customHeight="1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15.75" customHeight="1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15.75" customHeight="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15.75" customHeight="1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ht="15.75" customHeight="1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15.75" customHeight="1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15.75" customHeight="1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5.75" customHeight="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15.75" customHeigh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15.75" customHeight="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ht="15.75" customHeight="1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15.75" customHeight="1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5.75" customHeight="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15.75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ht="15.75" customHeight="1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ht="15.75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15.75" customHeight="1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ht="15.75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ht="15.75" customHeight="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15.75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5.75" customHeight="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15.75" customHeight="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15.75" customHeight="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ht="15.75" customHeigh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ht="15.75" customHeight="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ht="15.75" customHeight="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15.75" customHeight="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15.75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ht="15.75" customHeight="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ht="15.75" customHeight="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ht="15.75" customHeight="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ht="15.75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ht="15.75" customHeight="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ht="15.75" customHeight="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ht="15.75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ht="15.75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ht="15.75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ht="15.75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ht="15.75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5.75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5.75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ht="15.75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ht="15.75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ht="15.7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ht="15.75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ht="15.7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ht="15.75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ht="15.75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ht="15.75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ht="15.75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ht="15.75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ht="15.75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ht="15.75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ht="15.75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ht="15.75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ht="15.75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ht="15.75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ht="15.75" customHeight="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ht="15.75" customHeight="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ht="15.7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ht="15.75" customHeight="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ht="15.7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ht="15.7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ht="15.7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ht="15.7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ht="15.75" customHeight="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 ht="15.75" customHeight="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 ht="15.75" customHeight="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 ht="15.75" customHeight="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 ht="15.75" customHeight="1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 ht="15.75" customHeight="1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 ht="15.75" customHeight="1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ht="15.75" customHeight="1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 ht="15.75" customHeight="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 ht="15.75" customHeight="1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 ht="15.75" customHeight="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 ht="15.75" customHeight="1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 ht="15.75" customHeight="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 ht="15.75" customHeight="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 ht="15.75" customHeight="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 ht="15.75" customHeight="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 ht="15.75" customHeigh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 ht="15.75" customHeight="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 ht="15.75" customHeight="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 ht="15.75" customHeight="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spans="1:26" ht="15.75" customHeight="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6" ht="15.75" customHeight="1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1:26" ht="15.75" customHeight="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1:26" ht="15.75" customHeight="1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spans="1:26" ht="15.75" customHeight="1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spans="1:26" ht="15.75" customHeight="1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spans="1:26" ht="15.75" customHeight="1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spans="1:26" ht="15.75" customHeight="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spans="1:26" ht="15.75" customHeight="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 ht="15.75" customHeight="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spans="1:26" ht="15.75" customHeight="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spans="1:26" ht="15.75" customHeight="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spans="1:26" ht="15.75" customHeight="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spans="1:26" ht="15.75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spans="1:26" ht="15.75" customHeight="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spans="1:26" ht="15.75" customHeight="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spans="1:26" ht="15.75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spans="1:26" ht="15.75" customHeight="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spans="1:26" ht="15.75" customHeight="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 ht="15.75" customHeight="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5.75" customHeight="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5.75" customHeight="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5.75" customHeight="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5.75" customHeight="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5.75" customHeight="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5.75" customHeigh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5.75" customHeight="1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5.75" customHeight="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5.75" customHeight="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5.75" customHeight="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5.75" customHeight="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5.75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5.75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5.75" customHeight="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5.75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5.75" customHeight="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5.75" customHeight="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5.75" customHeight="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5.75" customHeight="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5.75" customHeight="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5.75" customHeight="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5.75" customHeight="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5.75" customHeight="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5.75" customHeight="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5.75" customHeight="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5.75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5.75" customHeight="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5.75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5.75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5.75" customHeight="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5.75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5.75" customHeight="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5.75" customHeight="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5.75" customHeight="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5.75" customHeigh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5.75" customHeight="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5.75" customHeight="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5.75" customHeight="1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5.75" customHeight="1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5.75" customHeight="1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5.75" customHeight="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5.75" customHeight="1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5.75" customHeight="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5.75" customHeight="1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5.75" customHeight="1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5.75" customHeight="1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5.75" customHeight="1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5.75" customHeight="1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5.75" customHeight="1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5.75" customHeight="1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5.75" customHeight="1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5.75" customHeight="1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5.75" customHeight="1" x14ac:dyDescent="0.25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5.75" customHeight="1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5.75" customHeight="1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5.75" customHeight="1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5.75" customHeight="1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5.75" customHeight="1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5.75" customHeight="1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5.75" customHeight="1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5.75" customHeight="1" x14ac:dyDescent="0.2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5.75" customHeight="1" x14ac:dyDescent="0.25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5.75" customHeight="1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5.75" customHeight="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5.75" customHeight="1" x14ac:dyDescent="0.2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5.75" customHeight="1" x14ac:dyDescent="0.25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5.75" customHeight="1" x14ac:dyDescent="0.25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5.75" customHeight="1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5.75" customHeight="1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5.75" customHeight="1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5.75" customHeight="1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5.75" customHeight="1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5.75" customHeight="1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5.75" customHeight="1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5.75" customHeight="1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5.75" customHeight="1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5.75" customHeight="1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5.75" customHeight="1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5.75" customHeight="1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5.75" customHeight="1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5.75" customHeight="1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5.75" customHeight="1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5.75" customHeight="1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5.75" customHeight="1" x14ac:dyDescent="0.25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5.75" customHeight="1" x14ac:dyDescent="0.2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5.75" customHeight="1" x14ac:dyDescent="0.2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5.75" customHeight="1" x14ac:dyDescent="0.2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5.75" customHeight="1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5.75" customHeight="1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5.75" customHeight="1" x14ac:dyDescent="0.25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5.75" customHeight="1" x14ac:dyDescent="0.25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5.75" customHeight="1" x14ac:dyDescent="0.25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5.75" customHeight="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5.75" customHeight="1" x14ac:dyDescent="0.25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5.75" customHeight="1" x14ac:dyDescent="0.25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5.75" customHeight="1" x14ac:dyDescent="0.25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5.75" customHeight="1" x14ac:dyDescent="0.2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5.75" customHeight="1" x14ac:dyDescent="0.2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5.75" customHeight="1" x14ac:dyDescent="0.25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5.75" customHeight="1" x14ac:dyDescent="0.25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5.75" customHeight="1" x14ac:dyDescent="0.25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5.75" customHeight="1" x14ac:dyDescent="0.25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5.75" customHeight="1" x14ac:dyDescent="0.25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5.75" customHeight="1" x14ac:dyDescent="0.25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5.75" customHeight="1" x14ac:dyDescent="0.25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5.75" customHeight="1" x14ac:dyDescent="0.25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5.75" customHeight="1" x14ac:dyDescent="0.25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5.75" customHeight="1" x14ac:dyDescent="0.25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5.75" customHeight="1" x14ac:dyDescent="0.2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5.75" customHeight="1" x14ac:dyDescent="0.25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5.75" customHeight="1" x14ac:dyDescent="0.25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5.75" customHeight="1" x14ac:dyDescent="0.25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5.75" customHeight="1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5.75" customHeight="1" x14ac:dyDescent="0.25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5.75" customHeight="1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5.75" customHeight="1" x14ac:dyDescent="0.25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5.75" customHeight="1" x14ac:dyDescent="0.25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5.75" customHeight="1" x14ac:dyDescent="0.25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5.75" customHeight="1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5.75" customHeight="1" x14ac:dyDescent="0.25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5.75" customHeight="1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5.75" customHeight="1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5.75" customHeight="1" x14ac:dyDescent="0.25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5.75" customHeight="1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5.75" customHeight="1" x14ac:dyDescent="0.25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5.75" customHeight="1" x14ac:dyDescent="0.25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5.75" customHeight="1" x14ac:dyDescent="0.25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5.75" customHeight="1" x14ac:dyDescent="0.25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5.75" customHeight="1" x14ac:dyDescent="0.25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5.75" customHeight="1" x14ac:dyDescent="0.25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5.75" customHeight="1" x14ac:dyDescent="0.25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5.75" customHeight="1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5.75" customHeight="1" x14ac:dyDescent="0.25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5.75" customHeight="1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5.75" customHeight="1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5.75" customHeight="1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5.75" customHeight="1" x14ac:dyDescent="0.25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5.75" customHeight="1" x14ac:dyDescent="0.25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5.75" customHeight="1" x14ac:dyDescent="0.25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5.75" customHeight="1" x14ac:dyDescent="0.2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5.75" customHeight="1" x14ac:dyDescent="0.2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5.75" customHeight="1" x14ac:dyDescent="0.2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5.75" customHeight="1" x14ac:dyDescent="0.2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5.75" customHeight="1" x14ac:dyDescent="0.2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5.75" customHeight="1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5.75" customHeight="1" x14ac:dyDescent="0.2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5.75" customHeight="1" x14ac:dyDescent="0.2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5.75" customHeight="1" x14ac:dyDescent="0.2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5.75" customHeight="1" x14ac:dyDescent="0.2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5.75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5.75" customHeight="1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5.75" customHeight="1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5.75" customHeight="1" x14ac:dyDescent="0.2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5.75" customHeight="1" x14ac:dyDescent="0.2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5.75" customHeight="1" x14ac:dyDescent="0.2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5.75" customHeight="1" x14ac:dyDescent="0.2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5.75" customHeight="1" x14ac:dyDescent="0.2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5.75" customHeight="1" x14ac:dyDescent="0.2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5.75" customHeight="1" x14ac:dyDescent="0.2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5.75" customHeight="1" x14ac:dyDescent="0.2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5.75" customHeight="1" x14ac:dyDescent="0.2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5.75" customHeight="1" x14ac:dyDescent="0.2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5.75" customHeight="1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5.75" customHeight="1" x14ac:dyDescent="0.2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5.75" customHeight="1" x14ac:dyDescent="0.2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5.75" customHeight="1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5.75" customHeight="1" x14ac:dyDescent="0.2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5.75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5.75" customHeight="1" x14ac:dyDescent="0.2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5.75" customHeight="1" x14ac:dyDescent="0.2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5.75" customHeight="1" x14ac:dyDescent="0.2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5.75" customHeight="1" x14ac:dyDescent="0.2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5.75" customHeight="1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5.75" customHeight="1" x14ac:dyDescent="0.2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5.75" customHeight="1" x14ac:dyDescent="0.2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5.75" customHeight="1" x14ac:dyDescent="0.2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5.75" customHeight="1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5.75" customHeight="1" x14ac:dyDescent="0.2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5.75" customHeight="1" x14ac:dyDescent="0.2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5.75" customHeight="1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5.75" customHeight="1" x14ac:dyDescent="0.2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5.75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5.75" customHeight="1" x14ac:dyDescent="0.2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5.75" customHeight="1" x14ac:dyDescent="0.2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5.75" customHeight="1" x14ac:dyDescent="0.2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5.75" customHeight="1" x14ac:dyDescent="0.2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5.75" customHeight="1" x14ac:dyDescent="0.2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5.75" customHeight="1" x14ac:dyDescent="0.2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5.75" customHeight="1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5.75" customHeight="1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5.75" customHeight="1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5.75" customHeight="1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5.75" customHeight="1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5.75" customHeight="1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5.75" customHeight="1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5.75" customHeight="1" x14ac:dyDescent="0.2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5.75" customHeight="1" x14ac:dyDescent="0.2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5.75" customHeight="1" x14ac:dyDescent="0.2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5.75" customHeight="1" x14ac:dyDescent="0.2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5.75" customHeight="1" x14ac:dyDescent="0.2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5.75" customHeight="1" x14ac:dyDescent="0.2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5.75" customHeight="1" x14ac:dyDescent="0.2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5.75" customHeight="1" x14ac:dyDescent="0.2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5.75" customHeight="1" x14ac:dyDescent="0.2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5.75" customHeight="1" x14ac:dyDescent="0.2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5.75" customHeight="1" x14ac:dyDescent="0.2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5.75" customHeight="1" x14ac:dyDescent="0.2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5.75" customHeight="1" x14ac:dyDescent="0.2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5.75" customHeight="1" x14ac:dyDescent="0.2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5.75" customHeight="1" x14ac:dyDescent="0.2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5.75" customHeight="1" x14ac:dyDescent="0.2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5.75" customHeight="1" x14ac:dyDescent="0.2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5.75" customHeight="1" x14ac:dyDescent="0.2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5.75" customHeight="1" x14ac:dyDescent="0.2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5.75" customHeight="1" x14ac:dyDescent="0.2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5.75" customHeight="1" x14ac:dyDescent="0.2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5.75" customHeight="1" x14ac:dyDescent="0.2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5.75" customHeight="1" x14ac:dyDescent="0.2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5.75" customHeight="1" x14ac:dyDescent="0.2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5.75" customHeight="1" x14ac:dyDescent="0.2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5.75" customHeight="1" x14ac:dyDescent="0.2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5.75" customHeight="1" x14ac:dyDescent="0.2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5.75" customHeight="1" x14ac:dyDescent="0.2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5.75" customHeight="1" x14ac:dyDescent="0.2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5.75" customHeight="1" x14ac:dyDescent="0.2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5.75" customHeight="1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5.75" customHeight="1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5.75" customHeight="1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5.75" customHeight="1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5.75" customHeight="1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5.75" customHeight="1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5.75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5.75" customHeight="1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5.75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5.75" customHeight="1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5.75" customHeight="1" x14ac:dyDescent="0.2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5.75" customHeight="1" x14ac:dyDescent="0.2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5.75" customHeight="1" x14ac:dyDescent="0.2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5.75" customHeight="1" x14ac:dyDescent="0.2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5.75" customHeight="1" x14ac:dyDescent="0.2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5.75" customHeight="1" x14ac:dyDescent="0.2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5.75" customHeight="1" x14ac:dyDescent="0.2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5.75" customHeight="1" x14ac:dyDescent="0.2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5.75" customHeight="1" x14ac:dyDescent="0.2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5.75" customHeight="1" x14ac:dyDescent="0.2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5.75" customHeight="1" x14ac:dyDescent="0.2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5.75" customHeight="1" x14ac:dyDescent="0.2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5.75" customHeight="1" x14ac:dyDescent="0.2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5.75" customHeight="1" x14ac:dyDescent="0.2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5.75" customHeight="1" x14ac:dyDescent="0.25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5.75" customHeight="1" x14ac:dyDescent="0.25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5.75" customHeight="1" x14ac:dyDescent="0.25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5.75" customHeight="1" x14ac:dyDescent="0.25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5.75" customHeight="1" x14ac:dyDescent="0.25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5.75" customHeight="1" x14ac:dyDescent="0.2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5.75" customHeight="1" x14ac:dyDescent="0.25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5.75" customHeight="1" x14ac:dyDescent="0.25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5.75" customHeight="1" x14ac:dyDescent="0.25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5.75" customHeight="1" x14ac:dyDescent="0.25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5.75" customHeight="1" x14ac:dyDescent="0.25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5.75" customHeight="1" x14ac:dyDescent="0.25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5.75" customHeight="1" x14ac:dyDescent="0.25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5.75" customHeight="1" x14ac:dyDescent="0.25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5.75" customHeight="1" x14ac:dyDescent="0.2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5.75" customHeight="1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5.75" customHeight="1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5.75" customHeight="1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5.75" customHeight="1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5.75" customHeight="1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5.75" customHeight="1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5.75" customHeight="1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5.75" customHeight="1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5.75" customHeight="1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5.75" customHeight="1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5.75" customHeight="1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5.75" customHeight="1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5.75" customHeight="1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5.75" customHeight="1" x14ac:dyDescent="0.25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5.75" customHeight="1" x14ac:dyDescent="0.25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5.75" customHeight="1" x14ac:dyDescent="0.25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5.75" customHeight="1" x14ac:dyDescent="0.25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5.75" customHeight="1" x14ac:dyDescent="0.25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5.75" customHeight="1" x14ac:dyDescent="0.25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5.75" customHeight="1" x14ac:dyDescent="0.25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5.75" customHeight="1" x14ac:dyDescent="0.25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5.75" customHeight="1" x14ac:dyDescent="0.25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5.75" customHeight="1" x14ac:dyDescent="0.25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5.75" customHeight="1" x14ac:dyDescent="0.25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5.75" customHeight="1" x14ac:dyDescent="0.2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5.75" customHeight="1" x14ac:dyDescent="0.25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5.75" customHeight="1" x14ac:dyDescent="0.25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5.75" customHeight="1" x14ac:dyDescent="0.25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5.75" customHeight="1" x14ac:dyDescent="0.25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5.75" customHeight="1" x14ac:dyDescent="0.25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5.75" customHeight="1" x14ac:dyDescent="0.25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5.75" customHeight="1" x14ac:dyDescent="0.25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5.75" customHeight="1" x14ac:dyDescent="0.25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5.75" customHeight="1" x14ac:dyDescent="0.25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5.75" customHeight="1" x14ac:dyDescent="0.25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5.75" customHeight="1" x14ac:dyDescent="0.25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5.75" customHeight="1" x14ac:dyDescent="0.25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5.75" customHeight="1" x14ac:dyDescent="0.25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5.75" customHeight="1" x14ac:dyDescent="0.25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5.75" customHeight="1" x14ac:dyDescent="0.25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5.75" customHeight="1" x14ac:dyDescent="0.2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5.75" customHeight="1" x14ac:dyDescent="0.25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5.75" customHeight="1" x14ac:dyDescent="0.25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5.75" customHeight="1" x14ac:dyDescent="0.25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5.75" customHeight="1" x14ac:dyDescent="0.25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5.75" customHeight="1" x14ac:dyDescent="0.25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5.75" customHeight="1" x14ac:dyDescent="0.25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5.75" customHeight="1" x14ac:dyDescent="0.25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5.75" customHeight="1" x14ac:dyDescent="0.25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5.75" customHeight="1" x14ac:dyDescent="0.25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5.75" customHeight="1" x14ac:dyDescent="0.2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5.75" customHeight="1" x14ac:dyDescent="0.25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5.75" customHeight="1" x14ac:dyDescent="0.25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5.75" customHeight="1" x14ac:dyDescent="0.25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5.75" customHeight="1" x14ac:dyDescent="0.25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5.75" customHeight="1" x14ac:dyDescent="0.25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5.75" customHeight="1" x14ac:dyDescent="0.25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5.75" customHeight="1" x14ac:dyDescent="0.25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5.75" customHeight="1" x14ac:dyDescent="0.25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5.75" customHeight="1" x14ac:dyDescent="0.25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5.75" customHeight="1" x14ac:dyDescent="0.25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5.75" customHeight="1" x14ac:dyDescent="0.25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5.75" customHeight="1" x14ac:dyDescent="0.25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5.75" customHeight="1" x14ac:dyDescent="0.25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5.75" customHeight="1" x14ac:dyDescent="0.25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5.75" customHeight="1" x14ac:dyDescent="0.25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5.75" customHeight="1" x14ac:dyDescent="0.25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5.75" customHeight="1" x14ac:dyDescent="0.25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5.75" customHeight="1" x14ac:dyDescent="0.25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5.75" customHeight="1" x14ac:dyDescent="0.25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5.75" customHeight="1" x14ac:dyDescent="0.25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5.75" customHeight="1" x14ac:dyDescent="0.25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5.75" customHeight="1" x14ac:dyDescent="0.25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5.75" customHeight="1" x14ac:dyDescent="0.25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5.75" customHeight="1" x14ac:dyDescent="0.25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5.75" customHeight="1" x14ac:dyDescent="0.2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5.75" customHeight="1" x14ac:dyDescent="0.25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5.75" customHeight="1" x14ac:dyDescent="0.25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5.75" customHeight="1" x14ac:dyDescent="0.25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5.75" customHeight="1" x14ac:dyDescent="0.25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5.75" customHeight="1" x14ac:dyDescent="0.25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5.75" customHeight="1" x14ac:dyDescent="0.25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5.75" customHeight="1" x14ac:dyDescent="0.25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5.75" customHeight="1" x14ac:dyDescent="0.25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5.75" customHeight="1" x14ac:dyDescent="0.25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5.75" customHeight="1" x14ac:dyDescent="0.25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5.75" customHeight="1" x14ac:dyDescent="0.25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5.75" customHeight="1" x14ac:dyDescent="0.25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5.75" customHeight="1" x14ac:dyDescent="0.25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5.75" customHeight="1" x14ac:dyDescent="0.25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5.75" customHeight="1" x14ac:dyDescent="0.25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5.75" customHeight="1" x14ac:dyDescent="0.25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5.75" customHeight="1" x14ac:dyDescent="0.25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5.75" customHeight="1" x14ac:dyDescent="0.25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5.75" customHeight="1" x14ac:dyDescent="0.25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5.75" customHeight="1" x14ac:dyDescent="0.25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5.75" customHeight="1" x14ac:dyDescent="0.25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5.75" customHeight="1" x14ac:dyDescent="0.25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5.75" customHeight="1" x14ac:dyDescent="0.25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5.75" customHeight="1" x14ac:dyDescent="0.25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5.75" customHeight="1" x14ac:dyDescent="0.2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5.75" customHeight="1" x14ac:dyDescent="0.25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5.75" customHeight="1" x14ac:dyDescent="0.25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5.75" customHeight="1" x14ac:dyDescent="0.25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5.75" customHeight="1" x14ac:dyDescent="0.25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5.75" customHeight="1" x14ac:dyDescent="0.25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5.75" customHeight="1" x14ac:dyDescent="0.25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5.75" customHeight="1" x14ac:dyDescent="0.25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5.75" customHeight="1" x14ac:dyDescent="0.25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5.75" customHeight="1" x14ac:dyDescent="0.25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5.75" customHeight="1" x14ac:dyDescent="0.25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5.75" customHeight="1" x14ac:dyDescent="0.25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5.75" customHeight="1" x14ac:dyDescent="0.25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5.75" customHeight="1" x14ac:dyDescent="0.25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5.75" customHeight="1" x14ac:dyDescent="0.25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5.75" customHeight="1" x14ac:dyDescent="0.25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5.75" customHeight="1" x14ac:dyDescent="0.25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5.75" customHeight="1" x14ac:dyDescent="0.25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5.75" customHeight="1" x14ac:dyDescent="0.25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5.75" customHeight="1" x14ac:dyDescent="0.25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5.75" customHeight="1" x14ac:dyDescent="0.25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5.75" customHeight="1" x14ac:dyDescent="0.25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5.75" customHeight="1" x14ac:dyDescent="0.25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5.75" customHeight="1" x14ac:dyDescent="0.25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5.75" customHeight="1" x14ac:dyDescent="0.25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5.75" customHeight="1" x14ac:dyDescent="0.25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5.75" customHeight="1" x14ac:dyDescent="0.25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5.75" customHeight="1" x14ac:dyDescent="0.25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5.75" customHeight="1" x14ac:dyDescent="0.25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5.75" customHeight="1" x14ac:dyDescent="0.25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5.75" customHeight="1" x14ac:dyDescent="0.25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5.75" customHeight="1" x14ac:dyDescent="0.25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5.75" customHeight="1" x14ac:dyDescent="0.25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5.75" customHeight="1" x14ac:dyDescent="0.25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5.75" customHeight="1" x14ac:dyDescent="0.25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5.75" customHeight="1" x14ac:dyDescent="0.25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5.75" customHeight="1" x14ac:dyDescent="0.25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5.75" customHeight="1" x14ac:dyDescent="0.25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5.75" customHeight="1" x14ac:dyDescent="0.25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5.75" customHeight="1" x14ac:dyDescent="0.25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5.75" customHeight="1" x14ac:dyDescent="0.25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5.75" customHeight="1" x14ac:dyDescent="0.25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5.75" customHeight="1" x14ac:dyDescent="0.25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5.75" customHeight="1" x14ac:dyDescent="0.25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5.75" customHeight="1" x14ac:dyDescent="0.25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5.75" customHeight="1" x14ac:dyDescent="0.25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5.75" customHeight="1" x14ac:dyDescent="0.25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5.75" customHeight="1" x14ac:dyDescent="0.25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5.75" customHeight="1" x14ac:dyDescent="0.25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5.75" customHeight="1" x14ac:dyDescent="0.25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5.75" customHeight="1" x14ac:dyDescent="0.25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5.75" customHeight="1" x14ac:dyDescent="0.25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5.75" customHeight="1" x14ac:dyDescent="0.25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5.75" customHeight="1" x14ac:dyDescent="0.25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5.75" customHeight="1" x14ac:dyDescent="0.25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5.75" customHeight="1" x14ac:dyDescent="0.25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5.75" customHeight="1" x14ac:dyDescent="0.25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5.75" customHeight="1" x14ac:dyDescent="0.25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5.75" customHeight="1" x14ac:dyDescent="0.25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5.75" customHeight="1" x14ac:dyDescent="0.25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5.75" customHeight="1" x14ac:dyDescent="0.25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5.75" customHeight="1" x14ac:dyDescent="0.25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5.75" customHeight="1" x14ac:dyDescent="0.25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5.75" customHeight="1" x14ac:dyDescent="0.25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5.75" customHeight="1" x14ac:dyDescent="0.25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5.75" customHeight="1" x14ac:dyDescent="0.25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5.75" customHeight="1" x14ac:dyDescent="0.25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5.75" customHeight="1" x14ac:dyDescent="0.25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5.75" customHeight="1" x14ac:dyDescent="0.25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5.75" customHeight="1" x14ac:dyDescent="0.25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5.75" customHeight="1" x14ac:dyDescent="0.25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5.75" customHeight="1" x14ac:dyDescent="0.25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5.75" customHeight="1" x14ac:dyDescent="0.25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5.75" customHeight="1" x14ac:dyDescent="0.25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5.75" customHeight="1" x14ac:dyDescent="0.25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5.75" customHeight="1" x14ac:dyDescent="0.25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5.75" customHeight="1" x14ac:dyDescent="0.25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5.75" customHeight="1" x14ac:dyDescent="0.25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5.75" customHeight="1" x14ac:dyDescent="0.25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5.75" customHeight="1" x14ac:dyDescent="0.25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5.75" customHeight="1" x14ac:dyDescent="0.25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5.75" customHeight="1" x14ac:dyDescent="0.25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5.75" customHeight="1" x14ac:dyDescent="0.25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5.75" customHeight="1" x14ac:dyDescent="0.25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5.75" customHeight="1" x14ac:dyDescent="0.25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5.75" customHeight="1" x14ac:dyDescent="0.25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5.75" customHeight="1" x14ac:dyDescent="0.25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5.75" customHeight="1" x14ac:dyDescent="0.25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5.75" customHeight="1" x14ac:dyDescent="0.25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5.75" customHeight="1" x14ac:dyDescent="0.25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5.75" customHeight="1" x14ac:dyDescent="0.25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5.75" customHeight="1" x14ac:dyDescent="0.25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5.75" customHeight="1" x14ac:dyDescent="0.25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5.75" customHeight="1" x14ac:dyDescent="0.25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5.75" customHeight="1" x14ac:dyDescent="0.25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5.75" customHeight="1" x14ac:dyDescent="0.25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5.75" customHeight="1" x14ac:dyDescent="0.25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5.75" customHeight="1" x14ac:dyDescent="0.25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5.75" customHeight="1" x14ac:dyDescent="0.25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5.75" customHeight="1" x14ac:dyDescent="0.25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5.75" customHeight="1" x14ac:dyDescent="0.25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5.75" customHeight="1" x14ac:dyDescent="0.25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5.75" customHeight="1" x14ac:dyDescent="0.25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5.75" customHeight="1" x14ac:dyDescent="0.25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5.75" customHeight="1" x14ac:dyDescent="0.25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5.75" customHeight="1" x14ac:dyDescent="0.25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5.75" customHeight="1" x14ac:dyDescent="0.25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5.75" customHeight="1" x14ac:dyDescent="0.25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5.75" customHeight="1" x14ac:dyDescent="0.25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5.75" customHeight="1" x14ac:dyDescent="0.25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5.75" customHeight="1" x14ac:dyDescent="0.25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5.75" customHeight="1" x14ac:dyDescent="0.25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5.75" customHeight="1" x14ac:dyDescent="0.25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5.75" customHeight="1" x14ac:dyDescent="0.25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5.75" customHeight="1" x14ac:dyDescent="0.25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5.75" customHeight="1" x14ac:dyDescent="0.25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5.75" customHeight="1" x14ac:dyDescent="0.25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5.75" customHeight="1" x14ac:dyDescent="0.25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5.75" customHeight="1" x14ac:dyDescent="0.25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5.75" customHeight="1" x14ac:dyDescent="0.25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5.75" customHeight="1" x14ac:dyDescent="0.25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5.75" customHeight="1" x14ac:dyDescent="0.25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5.75" customHeight="1" x14ac:dyDescent="0.25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5.75" customHeight="1" x14ac:dyDescent="0.25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5.75" customHeight="1" x14ac:dyDescent="0.25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5.75" customHeight="1" x14ac:dyDescent="0.25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5.75" customHeight="1" x14ac:dyDescent="0.25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5.75" customHeight="1" x14ac:dyDescent="0.25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5.75" customHeight="1" x14ac:dyDescent="0.25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5.75" customHeight="1" x14ac:dyDescent="0.25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5.75" customHeight="1" x14ac:dyDescent="0.25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5.75" customHeight="1" x14ac:dyDescent="0.25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5.75" customHeight="1" x14ac:dyDescent="0.25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5.75" customHeight="1" x14ac:dyDescent="0.25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5.75" customHeight="1" x14ac:dyDescent="0.25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5.75" customHeight="1" x14ac:dyDescent="0.25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5.75" customHeight="1" x14ac:dyDescent="0.25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5.75" customHeight="1" x14ac:dyDescent="0.25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5.75" customHeight="1" x14ac:dyDescent="0.25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5.75" customHeight="1" x14ac:dyDescent="0.25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5.75" customHeight="1" x14ac:dyDescent="0.25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5.75" customHeight="1" x14ac:dyDescent="0.25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5.75" customHeight="1" x14ac:dyDescent="0.25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5.75" customHeight="1" x14ac:dyDescent="0.25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5.75" customHeight="1" x14ac:dyDescent="0.25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5.75" customHeight="1" x14ac:dyDescent="0.25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5.75" customHeight="1" x14ac:dyDescent="0.25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5.75" customHeight="1" x14ac:dyDescent="0.25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5.75" customHeight="1" x14ac:dyDescent="0.25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5.75" customHeight="1" x14ac:dyDescent="0.25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5.75" customHeight="1" x14ac:dyDescent="0.25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5.75" customHeight="1" x14ac:dyDescent="0.25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5.75" customHeight="1" x14ac:dyDescent="0.25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5.75" customHeight="1" x14ac:dyDescent="0.25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5.75" customHeight="1" x14ac:dyDescent="0.25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5.75" customHeight="1" x14ac:dyDescent="0.25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5.75" customHeight="1" x14ac:dyDescent="0.25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5.75" customHeight="1" x14ac:dyDescent="0.25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5.75" customHeight="1" x14ac:dyDescent="0.25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5.75" customHeight="1" x14ac:dyDescent="0.25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5.75" customHeight="1" x14ac:dyDescent="0.25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5.75" customHeight="1" x14ac:dyDescent="0.25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5.75" customHeight="1" x14ac:dyDescent="0.25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5.75" customHeight="1" x14ac:dyDescent="0.25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5.75" customHeight="1" x14ac:dyDescent="0.25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5.75" customHeight="1" x14ac:dyDescent="0.25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5.75" customHeight="1" x14ac:dyDescent="0.25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5.75" customHeight="1" x14ac:dyDescent="0.25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5.75" customHeight="1" x14ac:dyDescent="0.25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5.75" customHeight="1" x14ac:dyDescent="0.25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5.75" customHeight="1" x14ac:dyDescent="0.25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5.75" customHeight="1" x14ac:dyDescent="0.25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5.75" customHeight="1" x14ac:dyDescent="0.25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5.75" customHeight="1" x14ac:dyDescent="0.25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5.75" customHeight="1" x14ac:dyDescent="0.25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5.75" customHeight="1" x14ac:dyDescent="0.25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5.75" customHeight="1" x14ac:dyDescent="0.25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5.75" customHeight="1" x14ac:dyDescent="0.25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5.75" customHeight="1" x14ac:dyDescent="0.25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5.75" customHeight="1" x14ac:dyDescent="0.25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5.75" customHeight="1" x14ac:dyDescent="0.25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5.75" customHeight="1" x14ac:dyDescent="0.25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5.75" customHeight="1" x14ac:dyDescent="0.25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5.75" customHeight="1" x14ac:dyDescent="0.25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5.75" customHeight="1" x14ac:dyDescent="0.25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5.75" customHeight="1" x14ac:dyDescent="0.25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5.75" customHeight="1" x14ac:dyDescent="0.25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5.75" customHeight="1" x14ac:dyDescent="0.25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5.75" customHeight="1" x14ac:dyDescent="0.25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5.75" customHeight="1" x14ac:dyDescent="0.25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5.75" customHeight="1" x14ac:dyDescent="0.25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5.75" customHeight="1" x14ac:dyDescent="0.25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5.75" customHeight="1" x14ac:dyDescent="0.25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5.75" customHeight="1" x14ac:dyDescent="0.25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5.75" customHeight="1" x14ac:dyDescent="0.25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5.75" customHeight="1" x14ac:dyDescent="0.25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5.75" customHeight="1" x14ac:dyDescent="0.25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5.75" customHeight="1" x14ac:dyDescent="0.25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5.75" customHeight="1" x14ac:dyDescent="0.25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5.75" customHeight="1" x14ac:dyDescent="0.25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5.75" customHeight="1" x14ac:dyDescent="0.25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5.75" customHeight="1" x14ac:dyDescent="0.25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5.75" customHeight="1" x14ac:dyDescent="0.25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5.75" customHeight="1" x14ac:dyDescent="0.25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5.75" customHeight="1" x14ac:dyDescent="0.25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5.75" customHeight="1" x14ac:dyDescent="0.25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5.75" customHeight="1" x14ac:dyDescent="0.25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5.75" customHeight="1" x14ac:dyDescent="0.25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5.75" customHeight="1" x14ac:dyDescent="0.25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5.75" customHeight="1" x14ac:dyDescent="0.25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5.75" customHeight="1" x14ac:dyDescent="0.25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5.75" customHeight="1" x14ac:dyDescent="0.25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5.75" customHeight="1" x14ac:dyDescent="0.25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5.75" customHeight="1" x14ac:dyDescent="0.25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5.75" customHeight="1" x14ac:dyDescent="0.25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5.75" customHeight="1" x14ac:dyDescent="0.25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5.75" customHeight="1" x14ac:dyDescent="0.25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5.75" customHeight="1" x14ac:dyDescent="0.25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5.75" customHeight="1" x14ac:dyDescent="0.25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5.75" customHeight="1" x14ac:dyDescent="0.25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5.75" customHeight="1" x14ac:dyDescent="0.25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5.75" customHeight="1" x14ac:dyDescent="0.25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5.75" customHeight="1" x14ac:dyDescent="0.25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5.75" customHeight="1" x14ac:dyDescent="0.25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5.75" customHeight="1" x14ac:dyDescent="0.25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5.75" customHeight="1" x14ac:dyDescent="0.25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5.75" customHeight="1" x14ac:dyDescent="0.25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5.75" customHeight="1" x14ac:dyDescent="0.25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5.75" customHeight="1" x14ac:dyDescent="0.25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5.75" customHeight="1" x14ac:dyDescent="0.25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5.75" customHeight="1" x14ac:dyDescent="0.25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5.75" customHeight="1" x14ac:dyDescent="0.25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5.75" customHeight="1" x14ac:dyDescent="0.25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5.75" customHeight="1" x14ac:dyDescent="0.25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5.75" customHeight="1" x14ac:dyDescent="0.25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5.75" customHeight="1" x14ac:dyDescent="0.25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5.75" customHeight="1" x14ac:dyDescent="0.25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5.75" customHeight="1" x14ac:dyDescent="0.25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5.75" customHeight="1" x14ac:dyDescent="0.25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5.75" customHeight="1" x14ac:dyDescent="0.25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5.75" customHeight="1" x14ac:dyDescent="0.25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5.75" customHeight="1" x14ac:dyDescent="0.25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5.75" customHeight="1" x14ac:dyDescent="0.25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5.75" customHeight="1" x14ac:dyDescent="0.25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5.75" customHeight="1" x14ac:dyDescent="0.25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5.75" customHeight="1" x14ac:dyDescent="0.25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5.75" customHeight="1" x14ac:dyDescent="0.25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5.75" customHeight="1" x14ac:dyDescent="0.25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5.75" customHeight="1" x14ac:dyDescent="0.25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5.75" customHeight="1" x14ac:dyDescent="0.25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5.75" customHeight="1" x14ac:dyDescent="0.25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5.75" customHeight="1" x14ac:dyDescent="0.25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5.75" customHeight="1" x14ac:dyDescent="0.25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5.75" customHeight="1" x14ac:dyDescent="0.25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5.75" customHeight="1" x14ac:dyDescent="0.25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5.75" customHeight="1" x14ac:dyDescent="0.25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5.75" customHeight="1" x14ac:dyDescent="0.25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5.75" customHeight="1" x14ac:dyDescent="0.25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5.75" customHeight="1" x14ac:dyDescent="0.25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5.75" customHeight="1" x14ac:dyDescent="0.25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5.75" customHeight="1" x14ac:dyDescent="0.25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5.75" customHeight="1" x14ac:dyDescent="0.25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5.75" customHeight="1" x14ac:dyDescent="0.25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5.75" customHeight="1" x14ac:dyDescent="0.25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5.75" customHeight="1" x14ac:dyDescent="0.25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5.75" customHeight="1" x14ac:dyDescent="0.25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5.75" customHeight="1" x14ac:dyDescent="0.25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5.75" customHeight="1" x14ac:dyDescent="0.25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5.75" customHeight="1" x14ac:dyDescent="0.25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5.75" customHeight="1" x14ac:dyDescent="0.25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5.75" customHeight="1" x14ac:dyDescent="0.25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5.75" customHeight="1" x14ac:dyDescent="0.25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5.75" customHeight="1" x14ac:dyDescent="0.25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5.75" customHeight="1" x14ac:dyDescent="0.25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5.75" customHeight="1" x14ac:dyDescent="0.25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5.75" customHeight="1" x14ac:dyDescent="0.25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5.75" customHeight="1" x14ac:dyDescent="0.25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5.75" customHeight="1" x14ac:dyDescent="0.25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5.75" customHeight="1" x14ac:dyDescent="0.25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5.75" customHeight="1" x14ac:dyDescent="0.25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5.75" customHeight="1" x14ac:dyDescent="0.25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5.75" customHeight="1" x14ac:dyDescent="0.25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5.75" customHeight="1" x14ac:dyDescent="0.25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5.75" customHeight="1" x14ac:dyDescent="0.25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5.75" customHeight="1" x14ac:dyDescent="0.25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5.75" customHeight="1" x14ac:dyDescent="0.25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5.75" customHeight="1" x14ac:dyDescent="0.25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5.75" customHeight="1" x14ac:dyDescent="0.25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5.75" customHeight="1" x14ac:dyDescent="0.25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5.75" customHeight="1" x14ac:dyDescent="0.25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5.75" customHeight="1" x14ac:dyDescent="0.25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5.75" customHeight="1" x14ac:dyDescent="0.25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5.75" customHeight="1" x14ac:dyDescent="0.25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5.75" customHeight="1" x14ac:dyDescent="0.25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5.75" customHeight="1" x14ac:dyDescent="0.25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5.75" customHeight="1" x14ac:dyDescent="0.25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5.75" customHeight="1" x14ac:dyDescent="0.25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5.75" customHeight="1" x14ac:dyDescent="0.25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5.75" customHeight="1" x14ac:dyDescent="0.25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5.75" customHeight="1" x14ac:dyDescent="0.25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5.75" customHeight="1" x14ac:dyDescent="0.25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5.75" customHeight="1" x14ac:dyDescent="0.25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5.75" customHeight="1" x14ac:dyDescent="0.25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5.75" customHeight="1" x14ac:dyDescent="0.25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5.75" customHeight="1" x14ac:dyDescent="0.25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5.75" customHeight="1" x14ac:dyDescent="0.25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5.75" customHeight="1" x14ac:dyDescent="0.25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5.75" customHeight="1" x14ac:dyDescent="0.25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5.75" customHeight="1" x14ac:dyDescent="0.25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5.75" customHeight="1" x14ac:dyDescent="0.25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5.75" customHeight="1" x14ac:dyDescent="0.25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5.75" customHeight="1" x14ac:dyDescent="0.25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5.75" customHeight="1" x14ac:dyDescent="0.25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5.75" customHeight="1" x14ac:dyDescent="0.25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5.75" customHeight="1" x14ac:dyDescent="0.25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5.75" customHeight="1" x14ac:dyDescent="0.25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5.75" customHeight="1" x14ac:dyDescent="0.25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5.75" customHeight="1" x14ac:dyDescent="0.25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5.75" customHeight="1" x14ac:dyDescent="0.25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5.75" customHeight="1" x14ac:dyDescent="0.25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5.75" customHeight="1" x14ac:dyDescent="0.25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5.75" customHeight="1" x14ac:dyDescent="0.25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5.75" customHeight="1" x14ac:dyDescent="0.25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5.75" customHeight="1" x14ac:dyDescent="0.25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5.75" customHeight="1" x14ac:dyDescent="0.25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5.75" customHeight="1" x14ac:dyDescent="0.25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5.75" customHeight="1" x14ac:dyDescent="0.25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5.75" customHeight="1" x14ac:dyDescent="0.25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5.75" customHeight="1" x14ac:dyDescent="0.25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5.75" customHeight="1" x14ac:dyDescent="0.25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5.75" customHeight="1" x14ac:dyDescent="0.25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5.75" customHeight="1" x14ac:dyDescent="0.25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5.75" customHeight="1" x14ac:dyDescent="0.25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5.75" customHeight="1" x14ac:dyDescent="0.25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5.75" customHeight="1" x14ac:dyDescent="0.25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5.75" customHeight="1" x14ac:dyDescent="0.25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5.75" customHeight="1" x14ac:dyDescent="0.25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5.75" customHeight="1" x14ac:dyDescent="0.25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5.75" customHeight="1" x14ac:dyDescent="0.25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5.75" customHeight="1" x14ac:dyDescent="0.25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5.75" customHeight="1" x14ac:dyDescent="0.25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5.75" customHeight="1" x14ac:dyDescent="0.25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5.75" customHeight="1" x14ac:dyDescent="0.25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5.75" customHeight="1" x14ac:dyDescent="0.25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5.75" customHeight="1" x14ac:dyDescent="0.25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5.75" customHeight="1" x14ac:dyDescent="0.25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5.75" customHeight="1" x14ac:dyDescent="0.25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5.75" customHeight="1" x14ac:dyDescent="0.25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5.75" customHeight="1" x14ac:dyDescent="0.25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5.75" customHeight="1" x14ac:dyDescent="0.2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5.75" customHeight="1" x14ac:dyDescent="0.25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5.75" customHeight="1" x14ac:dyDescent="0.25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5.75" customHeight="1" x14ac:dyDescent="0.25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5.75" customHeight="1" x14ac:dyDescent="0.25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5.75" customHeight="1" x14ac:dyDescent="0.25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5.75" customHeight="1" x14ac:dyDescent="0.25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5.75" customHeight="1" x14ac:dyDescent="0.25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5.75" customHeight="1" x14ac:dyDescent="0.25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5.75" customHeight="1" x14ac:dyDescent="0.25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5.75" customHeight="1" x14ac:dyDescent="0.25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5.75" customHeight="1" x14ac:dyDescent="0.25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5.75" customHeight="1" x14ac:dyDescent="0.25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5.75" customHeight="1" x14ac:dyDescent="0.25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5.75" customHeight="1" x14ac:dyDescent="0.25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5.75" customHeight="1" x14ac:dyDescent="0.25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5.75" customHeight="1" x14ac:dyDescent="0.25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5.75" customHeight="1" x14ac:dyDescent="0.25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5.75" customHeight="1" x14ac:dyDescent="0.25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5.75" customHeight="1" x14ac:dyDescent="0.25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5.75" customHeight="1" x14ac:dyDescent="0.25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5.75" customHeight="1" x14ac:dyDescent="0.25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5.75" customHeight="1" x14ac:dyDescent="0.25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5.75" customHeight="1" x14ac:dyDescent="0.25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5.75" customHeight="1" x14ac:dyDescent="0.25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5.75" customHeight="1" x14ac:dyDescent="0.25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5.75" customHeight="1" x14ac:dyDescent="0.25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5.75" customHeight="1" x14ac:dyDescent="0.25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5.75" customHeight="1" x14ac:dyDescent="0.25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5.75" customHeight="1" x14ac:dyDescent="0.25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5.75" customHeight="1" x14ac:dyDescent="0.25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5.75" customHeight="1" x14ac:dyDescent="0.25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5.75" customHeight="1" x14ac:dyDescent="0.25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5.75" customHeight="1" x14ac:dyDescent="0.25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5.75" customHeight="1" x14ac:dyDescent="0.25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5.75" customHeight="1" x14ac:dyDescent="0.25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5.75" customHeight="1" x14ac:dyDescent="0.25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5.75" customHeight="1" x14ac:dyDescent="0.25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5.75" customHeight="1" x14ac:dyDescent="0.25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5.75" customHeight="1" x14ac:dyDescent="0.25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5.75" customHeight="1" x14ac:dyDescent="0.25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5.75" customHeight="1" x14ac:dyDescent="0.25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5.75" customHeight="1" x14ac:dyDescent="0.25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5.75" customHeight="1" x14ac:dyDescent="0.25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5.75" customHeight="1" x14ac:dyDescent="0.25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5.75" customHeight="1" x14ac:dyDescent="0.25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5.75" customHeight="1" x14ac:dyDescent="0.25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5.75" customHeight="1" x14ac:dyDescent="0.25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5.75" customHeight="1" x14ac:dyDescent="0.25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5.75" customHeight="1" x14ac:dyDescent="0.25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5.75" customHeight="1" x14ac:dyDescent="0.25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5.75" customHeight="1" x14ac:dyDescent="0.25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5.75" customHeight="1" x14ac:dyDescent="0.25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5.75" customHeight="1" x14ac:dyDescent="0.25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5.75" customHeight="1" x14ac:dyDescent="0.25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5.75" customHeight="1" x14ac:dyDescent="0.25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5.75" customHeight="1" x14ac:dyDescent="0.25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5.75" customHeight="1" x14ac:dyDescent="0.25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5.75" customHeight="1" x14ac:dyDescent="0.25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5.75" customHeight="1" x14ac:dyDescent="0.25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5.75" customHeight="1" x14ac:dyDescent="0.25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5.75" customHeight="1" x14ac:dyDescent="0.25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5.75" customHeight="1" x14ac:dyDescent="0.25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5.75" customHeight="1" x14ac:dyDescent="0.25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5.75" customHeight="1" x14ac:dyDescent="0.25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5.75" customHeight="1" x14ac:dyDescent="0.25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5.75" customHeight="1" x14ac:dyDescent="0.25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5.75" customHeight="1" x14ac:dyDescent="0.25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5.75" customHeight="1" x14ac:dyDescent="0.25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5.75" customHeight="1" x14ac:dyDescent="0.25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5.75" customHeight="1" x14ac:dyDescent="0.25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5.75" customHeight="1" x14ac:dyDescent="0.25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5.75" customHeight="1" x14ac:dyDescent="0.25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5.75" customHeight="1" x14ac:dyDescent="0.25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5.75" customHeight="1" x14ac:dyDescent="0.25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5.75" customHeight="1" x14ac:dyDescent="0.25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5.75" customHeight="1" x14ac:dyDescent="0.25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5.75" customHeight="1" x14ac:dyDescent="0.25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5.75" customHeight="1" x14ac:dyDescent="0.25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5.75" customHeight="1" x14ac:dyDescent="0.25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5.75" customHeight="1" x14ac:dyDescent="0.25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5.75" customHeight="1" x14ac:dyDescent="0.25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5.75" customHeight="1" x14ac:dyDescent="0.25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5.75" customHeight="1" x14ac:dyDescent="0.25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5.75" customHeight="1" x14ac:dyDescent="0.25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5.75" customHeight="1" x14ac:dyDescent="0.25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5.75" customHeight="1" x14ac:dyDescent="0.25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5.75" customHeight="1" x14ac:dyDescent="0.25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5.75" customHeight="1" x14ac:dyDescent="0.25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5.75" customHeight="1" x14ac:dyDescent="0.25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5.75" customHeight="1" x14ac:dyDescent="0.25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5.75" customHeight="1" x14ac:dyDescent="0.25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5.75" customHeight="1" x14ac:dyDescent="0.25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5.75" customHeight="1" x14ac:dyDescent="0.25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5.75" customHeight="1" x14ac:dyDescent="0.25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5.75" customHeight="1" x14ac:dyDescent="0.25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5.75" customHeight="1" x14ac:dyDescent="0.25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5.75" customHeight="1" x14ac:dyDescent="0.25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5.75" customHeight="1" x14ac:dyDescent="0.25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5.75" customHeight="1" x14ac:dyDescent="0.25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5.75" customHeight="1" x14ac:dyDescent="0.25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5.75" customHeight="1" x14ac:dyDescent="0.25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5.75" customHeight="1" x14ac:dyDescent="0.25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5.75" customHeight="1" x14ac:dyDescent="0.25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5.75" customHeight="1" x14ac:dyDescent="0.25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5.75" customHeight="1" x14ac:dyDescent="0.25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5.75" customHeight="1" x14ac:dyDescent="0.25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5.75" customHeight="1" x14ac:dyDescent="0.25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5.75" customHeight="1" x14ac:dyDescent="0.25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5.75" customHeight="1" x14ac:dyDescent="0.25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5.75" customHeight="1" x14ac:dyDescent="0.25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5.75" customHeight="1" x14ac:dyDescent="0.25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5.75" customHeight="1" x14ac:dyDescent="0.25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5.75" customHeight="1" x14ac:dyDescent="0.25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5.75" customHeight="1" x14ac:dyDescent="0.25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5.75" customHeight="1" x14ac:dyDescent="0.25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5.75" customHeight="1" x14ac:dyDescent="0.25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5.75" customHeight="1" x14ac:dyDescent="0.25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5.75" customHeight="1" x14ac:dyDescent="0.25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5.75" customHeight="1" x14ac:dyDescent="0.25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5.75" customHeight="1" x14ac:dyDescent="0.25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5.75" customHeight="1" x14ac:dyDescent="0.25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5.75" customHeight="1" x14ac:dyDescent="0.25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5.75" customHeight="1" x14ac:dyDescent="0.25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5.75" customHeight="1" x14ac:dyDescent="0.25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5.75" customHeight="1" x14ac:dyDescent="0.25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5.75" customHeight="1" x14ac:dyDescent="0.25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5.75" customHeight="1" x14ac:dyDescent="0.25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5.75" customHeight="1" x14ac:dyDescent="0.25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5.75" customHeight="1" x14ac:dyDescent="0.25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5.75" customHeight="1" x14ac:dyDescent="0.25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5.75" customHeight="1" x14ac:dyDescent="0.25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5.75" customHeight="1" x14ac:dyDescent="0.25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5.75" customHeight="1" x14ac:dyDescent="0.25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5.75" customHeight="1" x14ac:dyDescent="0.25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5.75" customHeight="1" x14ac:dyDescent="0.25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5.75" customHeight="1" x14ac:dyDescent="0.25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5.75" customHeight="1" x14ac:dyDescent="0.25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5.75" customHeight="1" x14ac:dyDescent="0.25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5.75" customHeight="1" x14ac:dyDescent="0.25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5.75" customHeight="1" x14ac:dyDescent="0.25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5.75" customHeight="1" x14ac:dyDescent="0.25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5.75" customHeight="1" x14ac:dyDescent="0.25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5.75" customHeight="1" x14ac:dyDescent="0.25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5.75" customHeight="1" x14ac:dyDescent="0.25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5.75" customHeight="1" x14ac:dyDescent="0.25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5.75" customHeight="1" x14ac:dyDescent="0.25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5">
    <mergeCell ref="A1:F1"/>
    <mergeCell ref="A2:F2"/>
    <mergeCell ref="A3:F3"/>
    <mergeCell ref="A5:F5"/>
    <mergeCell ref="A7:F7"/>
  </mergeCells>
  <pageMargins left="0.70866141732283472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I1"/>
    </sheetView>
  </sheetViews>
  <sheetFormatPr defaultColWidth="14.42578125" defaultRowHeight="15" customHeight="1" x14ac:dyDescent="0.2"/>
  <cols>
    <col min="1" max="1" width="8" customWidth="1"/>
    <col min="2" max="2" width="8.7109375" customWidth="1"/>
    <col min="3" max="3" width="5.42578125" customWidth="1"/>
    <col min="4" max="4" width="32.28515625" customWidth="1"/>
    <col min="5" max="9" width="13.28515625" customWidth="1"/>
    <col min="10" max="29" width="8.85546875" customWidth="1"/>
  </cols>
  <sheetData>
    <row r="1" spans="1:29" ht="15.75" customHeight="1" x14ac:dyDescent="0.25">
      <c r="A1" s="549" t="s">
        <v>0</v>
      </c>
      <c r="B1" s="550"/>
      <c r="C1" s="550"/>
      <c r="D1" s="550"/>
      <c r="E1" s="550"/>
      <c r="F1" s="550"/>
      <c r="G1" s="550"/>
      <c r="H1" s="550"/>
      <c r="I1" s="551"/>
      <c r="J1" s="137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ht="21" customHeight="1" x14ac:dyDescent="0.25">
      <c r="A2" s="549" t="s">
        <v>153</v>
      </c>
      <c r="B2" s="550"/>
      <c r="C2" s="550"/>
      <c r="D2" s="550"/>
      <c r="E2" s="550"/>
      <c r="F2" s="550"/>
      <c r="G2" s="550"/>
      <c r="H2" s="550"/>
      <c r="I2" s="551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t="15.75" customHeight="1" x14ac:dyDescent="0.25">
      <c r="A3" s="124"/>
      <c r="B3" s="124"/>
      <c r="C3" s="124"/>
      <c r="D3" s="124"/>
      <c r="E3" s="124"/>
      <c r="F3" s="124"/>
      <c r="G3" s="124"/>
      <c r="H3" s="125"/>
      <c r="I3" s="125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15.75" customHeight="1" x14ac:dyDescent="0.25">
      <c r="A4" s="549" t="s">
        <v>161</v>
      </c>
      <c r="B4" s="550"/>
      <c r="C4" s="550"/>
      <c r="D4" s="550"/>
      <c r="E4" s="550"/>
      <c r="F4" s="550"/>
      <c r="G4" s="550"/>
      <c r="H4" s="550"/>
      <c r="I4" s="551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</row>
    <row r="5" spans="1:29" ht="25.5" customHeight="1" x14ac:dyDescent="0.25">
      <c r="A5" s="126" t="s">
        <v>25</v>
      </c>
      <c r="B5" s="126" t="s">
        <v>162</v>
      </c>
      <c r="C5" s="126" t="s">
        <v>27</v>
      </c>
      <c r="D5" s="126" t="s">
        <v>28</v>
      </c>
      <c r="E5" s="126" t="s">
        <v>5</v>
      </c>
      <c r="F5" s="126" t="s">
        <v>6</v>
      </c>
      <c r="G5" s="126" t="s">
        <v>7</v>
      </c>
      <c r="H5" s="126" t="s">
        <v>29</v>
      </c>
      <c r="I5" s="126" t="s">
        <v>29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</row>
    <row r="6" spans="1:29" ht="15.75" customHeight="1" x14ac:dyDescent="0.2">
      <c r="A6" s="581">
        <v>1</v>
      </c>
      <c r="B6" s="564"/>
      <c r="C6" s="564"/>
      <c r="D6" s="565"/>
      <c r="E6" s="138">
        <v>2</v>
      </c>
      <c r="F6" s="138">
        <v>3</v>
      </c>
      <c r="G6" s="138">
        <v>4</v>
      </c>
      <c r="H6" s="138" t="s">
        <v>30</v>
      </c>
      <c r="I6" s="138" t="s">
        <v>31</v>
      </c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</row>
    <row r="7" spans="1:29" ht="15.75" customHeight="1" x14ac:dyDescent="0.25">
      <c r="A7" s="140">
        <v>8</v>
      </c>
      <c r="B7" s="141"/>
      <c r="C7" s="141"/>
      <c r="D7" s="141" t="s">
        <v>163</v>
      </c>
      <c r="E7" s="142">
        <f t="shared" ref="E7:G7" si="0">SUM(E8)</f>
        <v>0</v>
      </c>
      <c r="F7" s="142">
        <f t="shared" si="0"/>
        <v>0</v>
      </c>
      <c r="G7" s="142">
        <f t="shared" si="0"/>
        <v>0</v>
      </c>
      <c r="H7" s="143" t="e">
        <f t="shared" ref="H7:H16" si="1">SUM(G7/E7*100)</f>
        <v>#DIV/0!</v>
      </c>
      <c r="I7" s="143" t="e">
        <f t="shared" ref="I7:I8" si="2">SUM(G7/F7*100)</f>
        <v>#DIV/0!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</row>
    <row r="8" spans="1:29" ht="15.75" customHeight="1" x14ac:dyDescent="0.25">
      <c r="A8" s="144"/>
      <c r="B8" s="145">
        <v>84</v>
      </c>
      <c r="C8" s="146"/>
      <c r="D8" s="147" t="s">
        <v>164</v>
      </c>
      <c r="E8" s="148">
        <f t="shared" ref="E8:E9" si="3">SUM(E9)</f>
        <v>0</v>
      </c>
      <c r="F8" s="148"/>
      <c r="G8" s="148">
        <f t="shared" ref="G8:G9" si="4">SUM(G9)</f>
        <v>0</v>
      </c>
      <c r="H8" s="143" t="e">
        <f t="shared" si="1"/>
        <v>#DIV/0!</v>
      </c>
      <c r="I8" s="143" t="e">
        <f t="shared" si="2"/>
        <v>#DIV/0!</v>
      </c>
      <c r="J8" s="149"/>
      <c r="K8" s="150"/>
      <c r="L8" s="149"/>
      <c r="M8" s="151"/>
      <c r="N8" s="152"/>
      <c r="O8" s="152"/>
      <c r="P8" s="152"/>
      <c r="Q8" s="152"/>
      <c r="R8" s="152"/>
      <c r="S8" s="149"/>
      <c r="T8" s="150"/>
      <c r="U8" s="149"/>
      <c r="V8" s="151"/>
      <c r="W8" s="152"/>
      <c r="X8" s="152"/>
      <c r="Y8" s="152"/>
      <c r="Z8" s="152"/>
      <c r="AA8" s="152"/>
      <c r="AB8" s="149"/>
      <c r="AC8" s="150"/>
    </row>
    <row r="9" spans="1:29" ht="15.75" customHeight="1" x14ac:dyDescent="0.25">
      <c r="A9" s="144"/>
      <c r="B9" s="153" t="s">
        <v>165</v>
      </c>
      <c r="C9" s="154"/>
      <c r="D9" s="155" t="s">
        <v>166</v>
      </c>
      <c r="E9" s="156">
        <f t="shared" si="3"/>
        <v>0</v>
      </c>
      <c r="F9" s="156"/>
      <c r="G9" s="156">
        <f t="shared" si="4"/>
        <v>0</v>
      </c>
      <c r="H9" s="143" t="e">
        <f t="shared" si="1"/>
        <v>#DIV/0!</v>
      </c>
      <c r="I9" s="143"/>
      <c r="J9" s="149"/>
      <c r="K9" s="150"/>
      <c r="L9" s="149"/>
      <c r="M9" s="151"/>
      <c r="N9" s="152"/>
      <c r="O9" s="152"/>
      <c r="P9" s="152"/>
      <c r="Q9" s="152"/>
      <c r="R9" s="152"/>
      <c r="S9" s="149"/>
      <c r="T9" s="150"/>
      <c r="U9" s="149"/>
      <c r="V9" s="151"/>
      <c r="W9" s="152"/>
      <c r="X9" s="152"/>
      <c r="Y9" s="152"/>
      <c r="Z9" s="152"/>
      <c r="AA9" s="152"/>
      <c r="AB9" s="149"/>
      <c r="AC9" s="150"/>
    </row>
    <row r="10" spans="1:29" ht="15.75" customHeight="1" x14ac:dyDescent="0.25">
      <c r="A10" s="157"/>
      <c r="B10" s="158">
        <v>8422</v>
      </c>
      <c r="C10" s="159"/>
      <c r="D10" s="160" t="s">
        <v>167</v>
      </c>
      <c r="E10" s="156"/>
      <c r="F10" s="156"/>
      <c r="G10" s="161"/>
      <c r="H10" s="161" t="e">
        <f t="shared" si="1"/>
        <v>#DIV/0!</v>
      </c>
      <c r="I10" s="161"/>
      <c r="J10" s="149"/>
      <c r="K10" s="150"/>
      <c r="L10" s="149"/>
      <c r="M10" s="151"/>
      <c r="N10" s="152"/>
      <c r="O10" s="152"/>
      <c r="P10" s="152"/>
      <c r="Q10" s="152"/>
      <c r="R10" s="152"/>
      <c r="S10" s="149"/>
      <c r="T10" s="150"/>
      <c r="U10" s="149"/>
      <c r="V10" s="151"/>
      <c r="W10" s="152"/>
      <c r="X10" s="152"/>
      <c r="Y10" s="152"/>
      <c r="Z10" s="152"/>
      <c r="AA10" s="152"/>
      <c r="AB10" s="149"/>
      <c r="AC10" s="150"/>
    </row>
    <row r="11" spans="1:29" ht="15.75" customHeight="1" x14ac:dyDescent="0.25">
      <c r="A11" s="162"/>
      <c r="B11" s="163"/>
      <c r="C11" s="164">
        <v>81</v>
      </c>
      <c r="D11" s="165" t="s">
        <v>168</v>
      </c>
      <c r="E11" s="166">
        <f t="shared" ref="E11:G11" si="5">SUM(E7)</f>
        <v>0</v>
      </c>
      <c r="F11" s="166">
        <f t="shared" si="5"/>
        <v>0</v>
      </c>
      <c r="G11" s="166">
        <f t="shared" si="5"/>
        <v>0</v>
      </c>
      <c r="H11" s="143" t="e">
        <f t="shared" si="1"/>
        <v>#DIV/0!</v>
      </c>
      <c r="I11" s="143" t="e">
        <f t="shared" ref="I11:I13" si="6">SUM(G11/F11*100)</f>
        <v>#DIV/0!</v>
      </c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1:29" ht="15.75" customHeight="1" x14ac:dyDescent="0.25">
      <c r="A12" s="144">
        <v>5</v>
      </c>
      <c r="B12" s="167"/>
      <c r="C12" s="168"/>
      <c r="D12" s="169" t="s">
        <v>169</v>
      </c>
      <c r="E12" s="170">
        <f t="shared" ref="E12:G12" si="7">SUM(E13)</f>
        <v>0</v>
      </c>
      <c r="F12" s="170">
        <f t="shared" si="7"/>
        <v>0</v>
      </c>
      <c r="G12" s="170">
        <f t="shared" si="7"/>
        <v>0</v>
      </c>
      <c r="H12" s="143" t="e">
        <f t="shared" si="1"/>
        <v>#DIV/0!</v>
      </c>
      <c r="I12" s="143" t="e">
        <f t="shared" si="6"/>
        <v>#DIV/0!</v>
      </c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</row>
    <row r="13" spans="1:29" ht="15.75" customHeight="1" x14ac:dyDescent="0.25">
      <c r="A13" s="140"/>
      <c r="B13" s="140">
        <v>54</v>
      </c>
      <c r="C13" s="168"/>
      <c r="D13" s="169" t="s">
        <v>170</v>
      </c>
      <c r="E13" s="170">
        <f t="shared" ref="E13:E14" si="8">SUM(E14)</f>
        <v>0</v>
      </c>
      <c r="F13" s="170"/>
      <c r="G13" s="170">
        <f t="shared" ref="G13:G14" si="9">SUM(G14)</f>
        <v>0</v>
      </c>
      <c r="H13" s="143" t="e">
        <f t="shared" si="1"/>
        <v>#DIV/0!</v>
      </c>
      <c r="I13" s="143" t="e">
        <f t="shared" si="6"/>
        <v>#DIV/0!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ht="15.75" customHeight="1" x14ac:dyDescent="0.25">
      <c r="A14" s="140"/>
      <c r="B14" s="140" t="s">
        <v>171</v>
      </c>
      <c r="C14" s="168"/>
      <c r="D14" s="170" t="s">
        <v>172</v>
      </c>
      <c r="E14" s="170">
        <f t="shared" si="8"/>
        <v>0</v>
      </c>
      <c r="F14" s="170"/>
      <c r="G14" s="170">
        <f t="shared" si="9"/>
        <v>0</v>
      </c>
      <c r="H14" s="143" t="e">
        <f t="shared" si="1"/>
        <v>#DIV/0!</v>
      </c>
      <c r="I14" s="143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29" ht="15.75" customHeight="1" x14ac:dyDescent="0.25">
      <c r="A15" s="172"/>
      <c r="B15" s="172" t="s">
        <v>173</v>
      </c>
      <c r="C15" s="173"/>
      <c r="D15" s="174" t="s">
        <v>174</v>
      </c>
      <c r="E15" s="174"/>
      <c r="F15" s="174"/>
      <c r="G15" s="161"/>
      <c r="H15" s="143" t="e">
        <f t="shared" si="1"/>
        <v>#DIV/0!</v>
      </c>
      <c r="I15" s="14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 ht="15.75" customHeight="1" x14ac:dyDescent="0.25">
      <c r="A16" s="162"/>
      <c r="B16" s="163"/>
      <c r="C16" s="164">
        <v>11</v>
      </c>
      <c r="D16" s="165" t="s">
        <v>65</v>
      </c>
      <c r="E16" s="166">
        <f t="shared" ref="E16:G16" si="10">SUM(E12)</f>
        <v>0</v>
      </c>
      <c r="F16" s="166">
        <f t="shared" si="10"/>
        <v>0</v>
      </c>
      <c r="G16" s="166">
        <f t="shared" si="10"/>
        <v>0</v>
      </c>
      <c r="H16" s="143" t="e">
        <f t="shared" si="1"/>
        <v>#DIV/0!</v>
      </c>
      <c r="I16" s="143" t="e">
        <f>SUM(G16/F16*100)</f>
        <v>#DIV/0!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</row>
    <row r="17" spans="1:29" ht="15.75" customHeight="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</row>
    <row r="18" spans="1:29" ht="15.75" customHeight="1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ht="15.75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1:29" ht="15.75" customHeight="1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29" ht="15.75" customHeight="1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ht="15.75" customHeight="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ht="15.75" customHeight="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ht="15.75" customHeight="1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ht="15.75" customHeight="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ht="15.75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</row>
    <row r="27" spans="1:29" ht="15.75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29" ht="15.75" customHeight="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29" ht="15.75" customHeight="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</row>
    <row r="30" spans="1:29" ht="15.75" customHeight="1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</row>
    <row r="31" spans="1:29" ht="15.75" customHeight="1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29" ht="15.75" customHeight="1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</row>
    <row r="33" spans="1:29" ht="15.75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</row>
    <row r="34" spans="1:29" ht="15.75" customHeight="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</row>
    <row r="35" spans="1:29" ht="15.75" customHeight="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</row>
    <row r="36" spans="1:29" ht="15.75" customHeight="1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1:29" ht="15.75" customHeight="1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</row>
    <row r="38" spans="1:29" ht="15.75" customHeight="1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</row>
    <row r="39" spans="1:29" ht="15.75" customHeight="1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1:29" ht="15.75" customHeight="1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</row>
    <row r="41" spans="1:29" ht="15.75" customHeight="1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</row>
    <row r="42" spans="1:29" ht="15.75" customHeight="1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</row>
    <row r="43" spans="1:29" ht="15.75" customHeight="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</row>
    <row r="44" spans="1:29" ht="15.75" customHeigh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</row>
    <row r="45" spans="1:29" ht="15.75" customHeight="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</row>
    <row r="46" spans="1:29" ht="15.75" customHeight="1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</row>
    <row r="47" spans="1:29" ht="15.75" customHeight="1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</row>
    <row r="48" spans="1:29" ht="15.75" customHeight="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1:29" ht="15.75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</row>
    <row r="50" spans="1:29" ht="15.75" customHeight="1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</row>
    <row r="51" spans="1:29" ht="15.75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</row>
    <row r="52" spans="1:29" ht="15.75" customHeight="1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</row>
    <row r="53" spans="1:29" ht="15.75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</row>
    <row r="54" spans="1:29" ht="15.75" customHeight="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</row>
    <row r="55" spans="1:29" ht="15.75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</row>
    <row r="56" spans="1:29" ht="15.75" customHeight="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</row>
    <row r="57" spans="1:29" ht="15.75" customHeight="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</row>
    <row r="58" spans="1:29" ht="15.75" customHeight="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</row>
    <row r="59" spans="1:29" ht="15.75" customHeigh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</row>
    <row r="60" spans="1:29" ht="15.75" customHeight="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</row>
    <row r="61" spans="1:29" ht="15.75" customHeight="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</row>
    <row r="62" spans="1:29" ht="15.75" customHeight="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</row>
    <row r="63" spans="1:29" ht="15.75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</row>
    <row r="64" spans="1:29" ht="15.75" customHeight="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</row>
    <row r="65" spans="1:29" ht="15.75" customHeight="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</row>
    <row r="66" spans="1:29" ht="15.75" customHeight="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</row>
    <row r="67" spans="1:29" ht="15.75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</row>
    <row r="68" spans="1:29" ht="15.75" customHeight="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</row>
    <row r="69" spans="1:29" ht="15.75" customHeight="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</row>
    <row r="70" spans="1:29" ht="15.75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</row>
    <row r="71" spans="1:29" ht="15.75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</row>
    <row r="72" spans="1:29" ht="15.75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</row>
    <row r="73" spans="1:29" ht="15.75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</row>
    <row r="74" spans="1:29" ht="15.75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</row>
    <row r="75" spans="1:29" ht="15.75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</row>
    <row r="76" spans="1:29" ht="15.75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</row>
    <row r="77" spans="1:29" ht="15.75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</row>
    <row r="78" spans="1:29" ht="15.75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</row>
    <row r="79" spans="1:29" ht="15.7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</row>
    <row r="80" spans="1:29" ht="15.75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</row>
    <row r="81" spans="1:29" ht="15.7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</row>
    <row r="82" spans="1:29" ht="15.75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</row>
    <row r="83" spans="1:29" ht="15.75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</row>
    <row r="84" spans="1:29" ht="15.75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</row>
    <row r="85" spans="1:29" ht="15.75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</row>
    <row r="86" spans="1:29" ht="15.75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</row>
    <row r="87" spans="1:29" ht="15.75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</row>
    <row r="88" spans="1:29" ht="15.75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</row>
    <row r="89" spans="1:29" ht="15.75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</row>
    <row r="90" spans="1:29" ht="15.75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</row>
    <row r="91" spans="1:29" ht="15.75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</row>
    <row r="92" spans="1:29" ht="15.75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</row>
    <row r="93" spans="1:29" ht="15.75" customHeight="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</row>
    <row r="94" spans="1:29" ht="15.75" customHeight="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</row>
    <row r="95" spans="1:29" ht="15.7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</row>
    <row r="96" spans="1:29" ht="15.75" customHeight="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</row>
    <row r="97" spans="1:29" ht="15.7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</row>
    <row r="98" spans="1:29" ht="15.7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</row>
    <row r="99" spans="1:29" ht="15.7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</row>
    <row r="100" spans="1:29" ht="15.7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</row>
    <row r="101" spans="1:29" ht="15.75" customHeight="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</row>
    <row r="102" spans="1:29" ht="15.75" customHeight="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</row>
    <row r="103" spans="1:29" ht="15.75" customHeight="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</row>
    <row r="104" spans="1:29" ht="15.75" customHeight="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</row>
    <row r="105" spans="1:29" ht="15.75" customHeight="1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</row>
    <row r="106" spans="1:29" ht="15.75" customHeight="1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</row>
    <row r="107" spans="1:29" ht="15.75" customHeight="1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</row>
    <row r="108" spans="1:29" ht="15.75" customHeight="1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</row>
    <row r="109" spans="1:29" ht="15.75" customHeight="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</row>
    <row r="110" spans="1:29" ht="15.75" customHeight="1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</row>
    <row r="111" spans="1:29" ht="15.75" customHeight="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</row>
    <row r="112" spans="1:29" ht="15.75" customHeight="1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</row>
    <row r="113" spans="1:29" ht="15.75" customHeight="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</row>
    <row r="114" spans="1:29" ht="15.75" customHeight="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</row>
    <row r="115" spans="1:29" ht="15.75" customHeight="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</row>
    <row r="116" spans="1:29" ht="15.75" customHeight="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</row>
    <row r="117" spans="1:29" ht="15.75" customHeigh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</row>
    <row r="118" spans="1:29" ht="15.75" customHeight="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</row>
    <row r="119" spans="1:29" ht="15.75" customHeight="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</row>
    <row r="120" spans="1:29" ht="15.75" customHeight="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</row>
    <row r="121" spans="1:29" ht="15.75" customHeight="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</row>
    <row r="122" spans="1:29" ht="15.75" customHeight="1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</row>
    <row r="123" spans="1:29" ht="15.75" customHeight="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</row>
    <row r="124" spans="1:29" ht="15.75" customHeight="1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</row>
    <row r="125" spans="1:29" ht="15.75" customHeight="1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</row>
    <row r="126" spans="1:29" ht="15.75" customHeight="1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</row>
    <row r="127" spans="1:29" ht="15.75" customHeight="1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</row>
    <row r="128" spans="1:29" ht="15.75" customHeight="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</row>
    <row r="129" spans="1:29" ht="15.75" customHeight="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</row>
    <row r="130" spans="1:29" ht="15.75" customHeight="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</row>
    <row r="131" spans="1:29" ht="15.75" customHeight="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</row>
    <row r="132" spans="1:29" ht="15.75" customHeight="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</row>
    <row r="133" spans="1:29" ht="15.75" customHeight="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</row>
    <row r="134" spans="1:29" ht="15.75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</row>
    <row r="135" spans="1:29" ht="15.75" customHeight="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</row>
    <row r="136" spans="1:29" ht="15.75" customHeight="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</row>
    <row r="137" spans="1:29" ht="15.75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</row>
    <row r="138" spans="1:29" ht="15.75" customHeight="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</row>
    <row r="139" spans="1:29" ht="15.75" customHeight="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</row>
    <row r="140" spans="1:29" ht="15.75" customHeight="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</row>
    <row r="141" spans="1:29" ht="15.75" customHeight="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</row>
    <row r="142" spans="1:29" ht="15.75" customHeight="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</row>
    <row r="143" spans="1:29" ht="15.75" customHeight="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</row>
    <row r="144" spans="1:29" ht="15.75" customHeight="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</row>
    <row r="145" spans="1:29" ht="15.75" customHeight="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</row>
    <row r="146" spans="1:29" ht="15.75" customHeigh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</row>
    <row r="147" spans="1:29" ht="15.75" customHeight="1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</row>
    <row r="148" spans="1:29" ht="15.75" customHeight="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</row>
    <row r="149" spans="1:29" ht="15.75" customHeight="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</row>
    <row r="150" spans="1:29" ht="15.75" customHeight="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</row>
    <row r="151" spans="1:29" ht="15.75" customHeight="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</row>
    <row r="152" spans="1:29" ht="15.75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</row>
    <row r="153" spans="1:29" ht="15.75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</row>
    <row r="154" spans="1:29" ht="15.75" customHeight="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</row>
    <row r="155" spans="1:29" ht="15.75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</row>
    <row r="156" spans="1:29" ht="15.75" customHeight="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</row>
    <row r="157" spans="1:29" ht="15.75" customHeight="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</row>
    <row r="158" spans="1:29" ht="15.75" customHeight="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</row>
    <row r="159" spans="1:29" ht="15.75" customHeight="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ht="15.75" customHeight="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ht="15.75" customHeight="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</row>
    <row r="162" spans="1:29" ht="15.75" customHeight="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</row>
    <row r="163" spans="1:29" ht="15.75" customHeight="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</row>
    <row r="164" spans="1:29" ht="15.75" customHeight="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</row>
    <row r="165" spans="1:29" ht="15.75" customHeight="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</row>
    <row r="166" spans="1:29" ht="15.75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</row>
    <row r="167" spans="1:29" ht="15.75" customHeight="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</row>
    <row r="168" spans="1:29" ht="15.75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</row>
    <row r="169" spans="1:29" ht="15.75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</row>
    <row r="170" spans="1:29" ht="15.75" customHeight="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</row>
    <row r="171" spans="1:29" ht="15.75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</row>
    <row r="172" spans="1:29" ht="15.75" customHeight="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</row>
    <row r="173" spans="1:29" ht="15.75" customHeight="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</row>
    <row r="174" spans="1:29" ht="15.75" customHeight="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</row>
    <row r="175" spans="1:29" ht="15.75" customHeigh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</row>
    <row r="176" spans="1:29" ht="15.75" customHeight="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</row>
    <row r="177" spans="1:29" ht="15.75" customHeight="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</row>
    <row r="178" spans="1:29" ht="15.75" customHeight="1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</row>
    <row r="179" spans="1:29" ht="15.75" customHeight="1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</row>
    <row r="180" spans="1:29" ht="15.75" customHeight="1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</row>
    <row r="181" spans="1:29" ht="15.75" customHeight="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</row>
    <row r="182" spans="1:29" ht="15.75" customHeight="1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</row>
    <row r="183" spans="1:29" ht="15.75" customHeight="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</row>
    <row r="184" spans="1:29" ht="15.75" customHeight="1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</row>
    <row r="185" spans="1:29" ht="15.75" customHeight="1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</row>
    <row r="186" spans="1:29" ht="15.75" customHeight="1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</row>
    <row r="187" spans="1:29" ht="15.75" customHeight="1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</row>
    <row r="188" spans="1:29" ht="15.75" customHeight="1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</row>
    <row r="189" spans="1:29" ht="15.75" customHeight="1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</row>
    <row r="190" spans="1:29" ht="15.75" customHeight="1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</row>
    <row r="191" spans="1:29" ht="15.75" customHeight="1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</row>
    <row r="192" spans="1:29" ht="15.75" customHeight="1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</row>
    <row r="193" spans="1:29" ht="15.75" customHeight="1" x14ac:dyDescent="0.25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</row>
    <row r="194" spans="1:29" ht="15.75" customHeight="1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</row>
    <row r="195" spans="1:29" ht="15.75" customHeight="1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</row>
    <row r="196" spans="1:29" ht="15.75" customHeight="1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</row>
    <row r="197" spans="1:29" ht="15.75" customHeight="1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</row>
    <row r="198" spans="1:29" ht="15.75" customHeight="1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</row>
    <row r="199" spans="1:29" ht="15.75" customHeight="1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</row>
    <row r="200" spans="1:29" ht="15.75" customHeight="1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</row>
    <row r="201" spans="1:29" ht="15.75" customHeight="1" x14ac:dyDescent="0.2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</row>
    <row r="202" spans="1:29" ht="15.75" customHeight="1" x14ac:dyDescent="0.25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</row>
    <row r="203" spans="1:29" ht="15.75" customHeight="1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</row>
    <row r="204" spans="1:29" ht="15.75" customHeight="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</row>
    <row r="205" spans="1:29" ht="15.75" customHeight="1" x14ac:dyDescent="0.2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</row>
    <row r="206" spans="1:29" ht="15.75" customHeight="1" x14ac:dyDescent="0.25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</row>
    <row r="207" spans="1:29" ht="15.75" customHeight="1" x14ac:dyDescent="0.25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</row>
    <row r="208" spans="1:29" ht="15.75" customHeight="1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</row>
    <row r="209" spans="1:29" ht="15.75" customHeight="1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</row>
    <row r="210" spans="1:29" ht="15.75" customHeight="1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</row>
    <row r="211" spans="1:29" ht="15.75" customHeight="1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</row>
    <row r="212" spans="1:29" ht="15.75" customHeight="1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</row>
    <row r="213" spans="1:29" ht="15.75" customHeight="1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</row>
    <row r="214" spans="1:29" ht="15.75" customHeight="1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</row>
    <row r="215" spans="1:29" ht="15.75" customHeight="1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</row>
    <row r="216" spans="1:29" ht="15.75" customHeight="1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</row>
    <row r="217" spans="1:29" ht="15.75" customHeight="1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</row>
    <row r="218" spans="1:29" ht="15.75" customHeight="1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</row>
    <row r="219" spans="1:29" ht="15.75" customHeight="1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</row>
    <row r="220" spans="1:29" ht="15.75" customHeight="1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</row>
    <row r="221" spans="1:29" ht="15.75" customHeight="1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</row>
    <row r="222" spans="1:29" ht="15.75" customHeight="1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</row>
    <row r="223" spans="1:29" ht="15.75" customHeight="1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</row>
    <row r="224" spans="1:29" ht="15.75" customHeight="1" x14ac:dyDescent="0.25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</row>
    <row r="225" spans="1:29" ht="15.75" customHeight="1" x14ac:dyDescent="0.2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</row>
    <row r="226" spans="1:29" ht="15.75" customHeight="1" x14ac:dyDescent="0.2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</row>
    <row r="227" spans="1:29" ht="15.75" customHeight="1" x14ac:dyDescent="0.2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</row>
    <row r="228" spans="1:29" ht="15.75" customHeight="1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</row>
    <row r="229" spans="1:29" ht="15.75" customHeight="1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</row>
    <row r="230" spans="1:29" ht="15.75" customHeight="1" x14ac:dyDescent="0.25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</row>
    <row r="231" spans="1:29" ht="15.75" customHeight="1" x14ac:dyDescent="0.25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</row>
    <row r="232" spans="1:29" ht="15.75" customHeight="1" x14ac:dyDescent="0.25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</row>
    <row r="233" spans="1:29" ht="15.75" customHeight="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</row>
    <row r="234" spans="1:29" ht="15.75" customHeight="1" x14ac:dyDescent="0.25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</row>
    <row r="235" spans="1:29" ht="15.75" customHeight="1" x14ac:dyDescent="0.25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</row>
    <row r="236" spans="1:29" ht="15.75" customHeight="1" x14ac:dyDescent="0.25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</row>
    <row r="237" spans="1:29" ht="15.75" customHeight="1" x14ac:dyDescent="0.2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</row>
    <row r="238" spans="1:29" ht="15.75" customHeight="1" x14ac:dyDescent="0.2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</row>
    <row r="239" spans="1:29" ht="15.75" customHeight="1" x14ac:dyDescent="0.25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</row>
    <row r="240" spans="1:29" ht="15.75" customHeight="1" x14ac:dyDescent="0.25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</row>
    <row r="241" spans="1:29" ht="15.75" customHeight="1" x14ac:dyDescent="0.25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</row>
    <row r="242" spans="1:29" ht="15.75" customHeight="1" x14ac:dyDescent="0.25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</row>
    <row r="243" spans="1:29" ht="15.75" customHeight="1" x14ac:dyDescent="0.25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</row>
    <row r="244" spans="1:29" ht="15.75" customHeight="1" x14ac:dyDescent="0.25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</row>
    <row r="245" spans="1:29" ht="15.75" customHeight="1" x14ac:dyDescent="0.25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</row>
    <row r="246" spans="1:29" ht="15.75" customHeight="1" x14ac:dyDescent="0.25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</row>
    <row r="247" spans="1:29" ht="15.75" customHeight="1" x14ac:dyDescent="0.25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</row>
    <row r="248" spans="1:29" ht="15.75" customHeight="1" x14ac:dyDescent="0.25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</row>
    <row r="249" spans="1:29" ht="15.75" customHeight="1" x14ac:dyDescent="0.2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</row>
    <row r="250" spans="1:29" ht="15.75" customHeight="1" x14ac:dyDescent="0.25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</row>
    <row r="251" spans="1:29" ht="15.75" customHeight="1" x14ac:dyDescent="0.25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</row>
    <row r="252" spans="1:29" ht="15.75" customHeight="1" x14ac:dyDescent="0.25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</row>
    <row r="253" spans="1:29" ht="15.75" customHeight="1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</row>
    <row r="254" spans="1:29" ht="15.75" customHeight="1" x14ac:dyDescent="0.25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</row>
    <row r="255" spans="1:29" ht="15.75" customHeight="1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</row>
    <row r="256" spans="1:29" ht="15.75" customHeight="1" x14ac:dyDescent="0.25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</row>
    <row r="257" spans="1:29" ht="15.75" customHeight="1" x14ac:dyDescent="0.25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</row>
    <row r="258" spans="1:29" ht="15.75" customHeight="1" x14ac:dyDescent="0.25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</row>
    <row r="259" spans="1:29" ht="15.75" customHeight="1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</row>
    <row r="260" spans="1:29" ht="15.75" customHeight="1" x14ac:dyDescent="0.25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</row>
    <row r="261" spans="1:29" ht="15.75" customHeight="1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</row>
    <row r="262" spans="1:29" ht="15.75" customHeight="1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</row>
    <row r="263" spans="1:29" ht="15.75" customHeight="1" x14ac:dyDescent="0.25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</row>
    <row r="264" spans="1:29" ht="15.75" customHeight="1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</row>
    <row r="265" spans="1:29" ht="15.75" customHeight="1" x14ac:dyDescent="0.25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</row>
    <row r="266" spans="1:29" ht="15.75" customHeight="1" x14ac:dyDescent="0.25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</row>
    <row r="267" spans="1:29" ht="15.75" customHeight="1" x14ac:dyDescent="0.25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</row>
    <row r="268" spans="1:29" ht="15.75" customHeight="1" x14ac:dyDescent="0.25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</row>
    <row r="269" spans="1:29" ht="15.75" customHeight="1" x14ac:dyDescent="0.25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</row>
    <row r="270" spans="1:29" ht="15.75" customHeight="1" x14ac:dyDescent="0.25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</row>
    <row r="271" spans="1:29" ht="15.75" customHeight="1" x14ac:dyDescent="0.25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</row>
    <row r="272" spans="1:29" ht="15.75" customHeight="1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</row>
    <row r="273" spans="1:29" ht="15.75" customHeight="1" x14ac:dyDescent="0.25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</row>
    <row r="274" spans="1:29" ht="15.75" customHeight="1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</row>
    <row r="275" spans="1:29" ht="15.75" customHeight="1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</row>
    <row r="276" spans="1:29" ht="15.75" customHeight="1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</row>
    <row r="277" spans="1:29" ht="15.75" customHeight="1" x14ac:dyDescent="0.25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</row>
    <row r="278" spans="1:29" ht="15.75" customHeight="1" x14ac:dyDescent="0.25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</row>
    <row r="279" spans="1:29" ht="15.75" customHeight="1" x14ac:dyDescent="0.25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</row>
    <row r="280" spans="1:29" ht="15.75" customHeight="1" x14ac:dyDescent="0.2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</row>
    <row r="281" spans="1:29" ht="15.75" customHeight="1" x14ac:dyDescent="0.2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</row>
    <row r="282" spans="1:29" ht="15.75" customHeight="1" x14ac:dyDescent="0.2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</row>
    <row r="283" spans="1:29" ht="15.75" customHeight="1" x14ac:dyDescent="0.2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</row>
    <row r="284" spans="1:29" ht="15.75" customHeight="1" x14ac:dyDescent="0.2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</row>
    <row r="285" spans="1:29" ht="15.75" customHeight="1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</row>
    <row r="286" spans="1:29" ht="15.75" customHeight="1" x14ac:dyDescent="0.2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</row>
    <row r="287" spans="1:29" ht="15.75" customHeight="1" x14ac:dyDescent="0.2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</row>
    <row r="288" spans="1:29" ht="15.75" customHeight="1" x14ac:dyDescent="0.2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</row>
    <row r="289" spans="1:29" ht="15.75" customHeight="1" x14ac:dyDescent="0.2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</row>
    <row r="290" spans="1:29" ht="15.75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</row>
    <row r="291" spans="1:29" ht="15.75" customHeight="1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</row>
    <row r="292" spans="1:29" ht="15.75" customHeight="1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</row>
    <row r="293" spans="1:29" ht="15.75" customHeight="1" x14ac:dyDescent="0.2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</row>
    <row r="294" spans="1:29" ht="15.75" customHeight="1" x14ac:dyDescent="0.2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</row>
    <row r="295" spans="1:29" ht="15.75" customHeight="1" x14ac:dyDescent="0.2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</row>
    <row r="296" spans="1:29" ht="15.75" customHeight="1" x14ac:dyDescent="0.2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</row>
    <row r="297" spans="1:29" ht="15.75" customHeight="1" x14ac:dyDescent="0.2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</row>
    <row r="298" spans="1:29" ht="15.75" customHeight="1" x14ac:dyDescent="0.2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</row>
    <row r="299" spans="1:29" ht="15.75" customHeight="1" x14ac:dyDescent="0.2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</row>
    <row r="300" spans="1:29" ht="15.75" customHeight="1" x14ac:dyDescent="0.2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</row>
    <row r="301" spans="1:29" ht="15.75" customHeight="1" x14ac:dyDescent="0.2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</row>
    <row r="302" spans="1:29" ht="15.75" customHeight="1" x14ac:dyDescent="0.2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</row>
    <row r="303" spans="1:29" ht="15.75" customHeight="1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</row>
    <row r="304" spans="1:29" ht="15.75" customHeight="1" x14ac:dyDescent="0.2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</row>
    <row r="305" spans="1:29" ht="15.75" customHeight="1" x14ac:dyDescent="0.2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</row>
    <row r="306" spans="1:29" ht="15.75" customHeight="1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</row>
    <row r="307" spans="1:29" ht="15.75" customHeight="1" x14ac:dyDescent="0.2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</row>
    <row r="308" spans="1:29" ht="15.75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</row>
    <row r="309" spans="1:29" ht="15.75" customHeight="1" x14ac:dyDescent="0.2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</row>
    <row r="310" spans="1:29" ht="15.75" customHeight="1" x14ac:dyDescent="0.2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</row>
    <row r="311" spans="1:29" ht="15.75" customHeight="1" x14ac:dyDescent="0.2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</row>
    <row r="312" spans="1:29" ht="15.75" customHeight="1" x14ac:dyDescent="0.2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</row>
    <row r="313" spans="1:29" ht="15.75" customHeight="1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</row>
    <row r="314" spans="1:29" ht="15.75" customHeight="1" x14ac:dyDescent="0.2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</row>
    <row r="315" spans="1:29" ht="15.75" customHeight="1" x14ac:dyDescent="0.2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</row>
    <row r="316" spans="1:29" ht="15.75" customHeight="1" x14ac:dyDescent="0.2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</row>
    <row r="317" spans="1:29" ht="15.75" customHeight="1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</row>
    <row r="318" spans="1:29" ht="15.75" customHeight="1" x14ac:dyDescent="0.2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</row>
    <row r="319" spans="1:29" ht="15.75" customHeight="1" x14ac:dyDescent="0.2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</row>
    <row r="320" spans="1:29" ht="15.75" customHeight="1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</row>
    <row r="321" spans="1:29" ht="15.75" customHeight="1" x14ac:dyDescent="0.2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</row>
    <row r="322" spans="1:29" ht="15.75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</row>
    <row r="323" spans="1:29" ht="15.75" customHeight="1" x14ac:dyDescent="0.2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</row>
    <row r="324" spans="1:29" ht="15.75" customHeight="1" x14ac:dyDescent="0.2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</row>
    <row r="325" spans="1:29" ht="15.75" customHeight="1" x14ac:dyDescent="0.2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</row>
    <row r="326" spans="1:29" ht="15.75" customHeight="1" x14ac:dyDescent="0.2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</row>
    <row r="327" spans="1:29" ht="15.75" customHeight="1" x14ac:dyDescent="0.2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</row>
    <row r="328" spans="1:29" ht="15.75" customHeight="1" x14ac:dyDescent="0.2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</row>
    <row r="329" spans="1:29" ht="15.75" customHeight="1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</row>
    <row r="330" spans="1:29" ht="15.75" customHeight="1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</row>
    <row r="331" spans="1:29" ht="15.75" customHeight="1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</row>
    <row r="332" spans="1:29" ht="15.75" customHeight="1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</row>
    <row r="333" spans="1:29" ht="15.75" customHeight="1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</row>
    <row r="334" spans="1:29" ht="15.75" customHeight="1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</row>
    <row r="335" spans="1:29" ht="15.75" customHeight="1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</row>
    <row r="336" spans="1:29" ht="15.75" customHeight="1" x14ac:dyDescent="0.2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</row>
    <row r="337" spans="1:29" ht="15.75" customHeight="1" x14ac:dyDescent="0.2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</row>
    <row r="338" spans="1:29" ht="15.75" customHeight="1" x14ac:dyDescent="0.2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</row>
    <row r="339" spans="1:29" ht="15.75" customHeight="1" x14ac:dyDescent="0.2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</row>
    <row r="340" spans="1:29" ht="15.75" customHeight="1" x14ac:dyDescent="0.2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</row>
    <row r="341" spans="1:29" ht="15.75" customHeight="1" x14ac:dyDescent="0.2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</row>
    <row r="342" spans="1:29" ht="15.75" customHeight="1" x14ac:dyDescent="0.2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</row>
    <row r="343" spans="1:29" ht="15.75" customHeight="1" x14ac:dyDescent="0.2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</row>
    <row r="344" spans="1:29" ht="15.75" customHeight="1" x14ac:dyDescent="0.2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</row>
    <row r="345" spans="1:29" ht="15.75" customHeight="1" x14ac:dyDescent="0.2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</row>
    <row r="346" spans="1:29" ht="15.75" customHeight="1" x14ac:dyDescent="0.2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</row>
    <row r="347" spans="1:29" ht="15.75" customHeight="1" x14ac:dyDescent="0.2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</row>
    <row r="348" spans="1:29" ht="15.75" customHeight="1" x14ac:dyDescent="0.2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</row>
    <row r="349" spans="1:29" ht="15.75" customHeight="1" x14ac:dyDescent="0.2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</row>
    <row r="350" spans="1:29" ht="15.75" customHeight="1" x14ac:dyDescent="0.2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</row>
    <row r="351" spans="1:29" ht="15.75" customHeight="1" x14ac:dyDescent="0.2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</row>
    <row r="352" spans="1:29" ht="15.75" customHeight="1" x14ac:dyDescent="0.2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</row>
    <row r="353" spans="1:29" ht="15.75" customHeight="1" x14ac:dyDescent="0.2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</row>
    <row r="354" spans="1:29" ht="15.75" customHeight="1" x14ac:dyDescent="0.2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</row>
    <row r="355" spans="1:29" ht="15.75" customHeight="1" x14ac:dyDescent="0.2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</row>
    <row r="356" spans="1:29" ht="15.75" customHeight="1" x14ac:dyDescent="0.2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</row>
    <row r="357" spans="1:29" ht="15.75" customHeight="1" x14ac:dyDescent="0.2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</row>
    <row r="358" spans="1:29" ht="15.75" customHeight="1" x14ac:dyDescent="0.2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</row>
    <row r="359" spans="1:29" ht="15.75" customHeight="1" x14ac:dyDescent="0.2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</row>
    <row r="360" spans="1:29" ht="15.75" customHeight="1" x14ac:dyDescent="0.2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</row>
    <row r="361" spans="1:29" ht="15.75" customHeight="1" x14ac:dyDescent="0.2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</row>
    <row r="362" spans="1:29" ht="15.75" customHeight="1" x14ac:dyDescent="0.2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</row>
    <row r="363" spans="1:29" ht="15.75" customHeight="1" x14ac:dyDescent="0.2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</row>
    <row r="364" spans="1:29" ht="15.75" customHeight="1" x14ac:dyDescent="0.2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</row>
    <row r="365" spans="1:29" ht="15.75" customHeight="1" x14ac:dyDescent="0.2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</row>
    <row r="366" spans="1:29" ht="15.75" customHeight="1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</row>
    <row r="367" spans="1:29" ht="15.75" customHeight="1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</row>
    <row r="368" spans="1:29" ht="15.75" customHeight="1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</row>
    <row r="369" spans="1:29" ht="15.75" customHeight="1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</row>
    <row r="370" spans="1:29" ht="15.75" customHeight="1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</row>
    <row r="371" spans="1:29" ht="15.75" customHeight="1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</row>
    <row r="372" spans="1:29" ht="15.75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</row>
    <row r="373" spans="1:29" ht="15.75" customHeight="1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</row>
    <row r="374" spans="1:29" ht="15.75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</row>
    <row r="375" spans="1:29" ht="15.75" customHeight="1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</row>
    <row r="376" spans="1:29" ht="15.75" customHeight="1" x14ac:dyDescent="0.2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</row>
    <row r="377" spans="1:29" ht="15.75" customHeight="1" x14ac:dyDescent="0.2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</row>
    <row r="378" spans="1:29" ht="15.75" customHeight="1" x14ac:dyDescent="0.2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</row>
    <row r="379" spans="1:29" ht="15.75" customHeight="1" x14ac:dyDescent="0.2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</row>
    <row r="380" spans="1:29" ht="15.75" customHeight="1" x14ac:dyDescent="0.2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</row>
    <row r="381" spans="1:29" ht="15.75" customHeight="1" x14ac:dyDescent="0.2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</row>
    <row r="382" spans="1:29" ht="15.75" customHeight="1" x14ac:dyDescent="0.2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</row>
    <row r="383" spans="1:29" ht="15.75" customHeight="1" x14ac:dyDescent="0.2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</row>
    <row r="384" spans="1:29" ht="15.75" customHeight="1" x14ac:dyDescent="0.2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</row>
    <row r="385" spans="1:29" ht="15.75" customHeight="1" x14ac:dyDescent="0.2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</row>
    <row r="386" spans="1:29" ht="15.75" customHeight="1" x14ac:dyDescent="0.2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</row>
    <row r="387" spans="1:29" ht="15.75" customHeight="1" x14ac:dyDescent="0.2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</row>
    <row r="388" spans="1:29" ht="15.75" customHeight="1" x14ac:dyDescent="0.2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</row>
    <row r="389" spans="1:29" ht="15.75" customHeight="1" x14ac:dyDescent="0.2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</row>
    <row r="390" spans="1:29" ht="15.75" customHeight="1" x14ac:dyDescent="0.25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</row>
    <row r="391" spans="1:29" ht="15.75" customHeight="1" x14ac:dyDescent="0.25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</row>
    <row r="392" spans="1:29" ht="15.75" customHeight="1" x14ac:dyDescent="0.25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</row>
    <row r="393" spans="1:29" ht="15.75" customHeight="1" x14ac:dyDescent="0.25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</row>
    <row r="394" spans="1:29" ht="15.75" customHeight="1" x14ac:dyDescent="0.25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</row>
    <row r="395" spans="1:29" ht="15.75" customHeight="1" x14ac:dyDescent="0.2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</row>
    <row r="396" spans="1:29" ht="15.75" customHeight="1" x14ac:dyDescent="0.25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</row>
    <row r="397" spans="1:29" ht="15.75" customHeight="1" x14ac:dyDescent="0.25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</row>
    <row r="398" spans="1:29" ht="15.75" customHeight="1" x14ac:dyDescent="0.25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</row>
    <row r="399" spans="1:29" ht="15.75" customHeight="1" x14ac:dyDescent="0.25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</row>
    <row r="400" spans="1:29" ht="15.75" customHeight="1" x14ac:dyDescent="0.25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</row>
    <row r="401" spans="1:29" ht="15.75" customHeight="1" x14ac:dyDescent="0.25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</row>
    <row r="402" spans="1:29" ht="15.75" customHeight="1" x14ac:dyDescent="0.25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</row>
    <row r="403" spans="1:29" ht="15.75" customHeight="1" x14ac:dyDescent="0.25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</row>
    <row r="404" spans="1:29" ht="15.75" customHeight="1" x14ac:dyDescent="0.2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</row>
    <row r="405" spans="1:29" ht="15.75" customHeight="1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</row>
    <row r="406" spans="1:29" ht="15.75" customHeight="1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</row>
    <row r="407" spans="1:29" ht="15.75" customHeight="1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</row>
    <row r="408" spans="1:29" ht="15.75" customHeight="1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</row>
    <row r="409" spans="1:29" ht="15.75" customHeight="1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</row>
    <row r="410" spans="1:29" ht="15.75" customHeight="1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</row>
    <row r="411" spans="1:29" ht="15.75" customHeight="1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</row>
    <row r="412" spans="1:29" ht="15.75" customHeight="1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</row>
    <row r="413" spans="1:29" ht="15.75" customHeight="1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</row>
    <row r="414" spans="1:29" ht="15.75" customHeight="1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</row>
    <row r="415" spans="1:29" ht="15.75" customHeight="1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</row>
    <row r="416" spans="1:29" ht="15.75" customHeight="1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</row>
    <row r="417" spans="1:29" ht="15.75" customHeight="1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</row>
    <row r="418" spans="1:29" ht="15.75" customHeight="1" x14ac:dyDescent="0.25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</row>
    <row r="419" spans="1:29" ht="15.75" customHeight="1" x14ac:dyDescent="0.25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</row>
    <row r="420" spans="1:29" ht="15.75" customHeight="1" x14ac:dyDescent="0.25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</row>
    <row r="421" spans="1:29" ht="15.75" customHeight="1" x14ac:dyDescent="0.25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</row>
    <row r="422" spans="1:29" ht="15.75" customHeight="1" x14ac:dyDescent="0.25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</row>
    <row r="423" spans="1:29" ht="15.75" customHeight="1" x14ac:dyDescent="0.25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</row>
    <row r="424" spans="1:29" ht="15.75" customHeight="1" x14ac:dyDescent="0.25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</row>
    <row r="425" spans="1:29" ht="15.75" customHeight="1" x14ac:dyDescent="0.25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</row>
    <row r="426" spans="1:29" ht="15.75" customHeight="1" x14ac:dyDescent="0.25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</row>
    <row r="427" spans="1:29" ht="15.75" customHeight="1" x14ac:dyDescent="0.25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</row>
    <row r="428" spans="1:29" ht="15.75" customHeight="1" x14ac:dyDescent="0.25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</row>
    <row r="429" spans="1:29" ht="15.75" customHeight="1" x14ac:dyDescent="0.2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</row>
    <row r="430" spans="1:29" ht="15.75" customHeight="1" x14ac:dyDescent="0.25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</row>
    <row r="431" spans="1:29" ht="15.75" customHeight="1" x14ac:dyDescent="0.25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</row>
    <row r="432" spans="1:29" ht="15.75" customHeight="1" x14ac:dyDescent="0.25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</row>
    <row r="433" spans="1:29" ht="15.75" customHeight="1" x14ac:dyDescent="0.25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</row>
    <row r="434" spans="1:29" ht="15.75" customHeight="1" x14ac:dyDescent="0.25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</row>
    <row r="435" spans="1:29" ht="15.75" customHeight="1" x14ac:dyDescent="0.25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</row>
    <row r="436" spans="1:29" ht="15.75" customHeight="1" x14ac:dyDescent="0.25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</row>
    <row r="437" spans="1:29" ht="15.75" customHeight="1" x14ac:dyDescent="0.25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</row>
    <row r="438" spans="1:29" ht="15.75" customHeight="1" x14ac:dyDescent="0.25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</row>
    <row r="439" spans="1:29" ht="15.75" customHeight="1" x14ac:dyDescent="0.25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</row>
    <row r="440" spans="1:29" ht="15.75" customHeight="1" x14ac:dyDescent="0.25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</row>
    <row r="441" spans="1:29" ht="15.75" customHeight="1" x14ac:dyDescent="0.25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</row>
    <row r="442" spans="1:29" ht="15.75" customHeight="1" x14ac:dyDescent="0.25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</row>
    <row r="443" spans="1:29" ht="15.75" customHeight="1" x14ac:dyDescent="0.25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</row>
    <row r="444" spans="1:29" ht="15.75" customHeight="1" x14ac:dyDescent="0.25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</row>
    <row r="445" spans="1:29" ht="15.75" customHeight="1" x14ac:dyDescent="0.2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</row>
    <row r="446" spans="1:29" ht="15.75" customHeight="1" x14ac:dyDescent="0.25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</row>
    <row r="447" spans="1:29" ht="15.75" customHeight="1" x14ac:dyDescent="0.25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</row>
    <row r="448" spans="1:29" ht="15.75" customHeight="1" x14ac:dyDescent="0.25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</row>
    <row r="449" spans="1:29" ht="15.75" customHeight="1" x14ac:dyDescent="0.25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</row>
    <row r="450" spans="1:29" ht="15.75" customHeight="1" x14ac:dyDescent="0.25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</row>
    <row r="451" spans="1:29" ht="15.75" customHeight="1" x14ac:dyDescent="0.25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</row>
    <row r="452" spans="1:29" ht="15.75" customHeight="1" x14ac:dyDescent="0.25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</row>
    <row r="453" spans="1:29" ht="15.75" customHeight="1" x14ac:dyDescent="0.25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</row>
    <row r="454" spans="1:29" ht="15.75" customHeight="1" x14ac:dyDescent="0.25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</row>
    <row r="455" spans="1:29" ht="15.75" customHeight="1" x14ac:dyDescent="0.2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</row>
    <row r="456" spans="1:29" ht="15.75" customHeight="1" x14ac:dyDescent="0.25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</row>
    <row r="457" spans="1:29" ht="15.75" customHeight="1" x14ac:dyDescent="0.25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</row>
    <row r="458" spans="1:29" ht="15.75" customHeight="1" x14ac:dyDescent="0.25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</row>
    <row r="459" spans="1:29" ht="15.75" customHeight="1" x14ac:dyDescent="0.25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</row>
    <row r="460" spans="1:29" ht="15.75" customHeight="1" x14ac:dyDescent="0.25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</row>
    <row r="461" spans="1:29" ht="15.75" customHeight="1" x14ac:dyDescent="0.25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</row>
    <row r="462" spans="1:29" ht="15.75" customHeight="1" x14ac:dyDescent="0.25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</row>
    <row r="463" spans="1:29" ht="15.75" customHeight="1" x14ac:dyDescent="0.25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</row>
    <row r="464" spans="1:29" ht="15.75" customHeight="1" x14ac:dyDescent="0.25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</row>
    <row r="465" spans="1:29" ht="15.75" customHeight="1" x14ac:dyDescent="0.25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</row>
    <row r="466" spans="1:29" ht="15.75" customHeight="1" x14ac:dyDescent="0.25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</row>
    <row r="467" spans="1:29" ht="15.75" customHeight="1" x14ac:dyDescent="0.25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</row>
    <row r="468" spans="1:29" ht="15.75" customHeight="1" x14ac:dyDescent="0.25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</row>
    <row r="469" spans="1:29" ht="15.75" customHeight="1" x14ac:dyDescent="0.25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</row>
    <row r="470" spans="1:29" ht="15.75" customHeight="1" x14ac:dyDescent="0.25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</row>
    <row r="471" spans="1:29" ht="15.75" customHeight="1" x14ac:dyDescent="0.25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</row>
    <row r="472" spans="1:29" ht="15.75" customHeight="1" x14ac:dyDescent="0.25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</row>
    <row r="473" spans="1:29" ht="15.75" customHeight="1" x14ac:dyDescent="0.25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</row>
    <row r="474" spans="1:29" ht="15.75" customHeight="1" x14ac:dyDescent="0.25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</row>
    <row r="475" spans="1:29" ht="15.75" customHeight="1" x14ac:dyDescent="0.25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</row>
    <row r="476" spans="1:29" ht="15.75" customHeight="1" x14ac:dyDescent="0.25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</row>
    <row r="477" spans="1:29" ht="15.75" customHeight="1" x14ac:dyDescent="0.25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</row>
    <row r="478" spans="1:29" ht="15.75" customHeight="1" x14ac:dyDescent="0.25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</row>
    <row r="479" spans="1:29" ht="15.75" customHeight="1" x14ac:dyDescent="0.25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</row>
    <row r="480" spans="1:29" ht="15.75" customHeight="1" x14ac:dyDescent="0.2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</row>
    <row r="481" spans="1:29" ht="15.75" customHeight="1" x14ac:dyDescent="0.25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</row>
    <row r="482" spans="1:29" ht="15.75" customHeight="1" x14ac:dyDescent="0.25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</row>
    <row r="483" spans="1:29" ht="15.75" customHeight="1" x14ac:dyDescent="0.25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</row>
    <row r="484" spans="1:29" ht="15.75" customHeight="1" x14ac:dyDescent="0.25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</row>
    <row r="485" spans="1:29" ht="15.75" customHeight="1" x14ac:dyDescent="0.25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</row>
    <row r="486" spans="1:29" ht="15.75" customHeight="1" x14ac:dyDescent="0.25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</row>
    <row r="487" spans="1:29" ht="15.75" customHeight="1" x14ac:dyDescent="0.25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</row>
    <row r="488" spans="1:29" ht="15.75" customHeight="1" x14ac:dyDescent="0.25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</row>
    <row r="489" spans="1:29" ht="15.75" customHeight="1" x14ac:dyDescent="0.25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</row>
    <row r="490" spans="1:29" ht="15.75" customHeight="1" x14ac:dyDescent="0.25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</row>
    <row r="491" spans="1:29" ht="15.75" customHeight="1" x14ac:dyDescent="0.25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</row>
    <row r="492" spans="1:29" ht="15.75" customHeight="1" x14ac:dyDescent="0.25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</row>
    <row r="493" spans="1:29" ht="15.75" customHeight="1" x14ac:dyDescent="0.25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</row>
    <row r="494" spans="1:29" ht="15.75" customHeight="1" x14ac:dyDescent="0.25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</row>
    <row r="495" spans="1:29" ht="15.75" customHeight="1" x14ac:dyDescent="0.25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</row>
    <row r="496" spans="1:29" ht="15.75" customHeight="1" x14ac:dyDescent="0.25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</row>
    <row r="497" spans="1:29" ht="15.75" customHeight="1" x14ac:dyDescent="0.25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</row>
    <row r="498" spans="1:29" ht="15.75" customHeight="1" x14ac:dyDescent="0.25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</row>
    <row r="499" spans="1:29" ht="15.75" customHeight="1" x14ac:dyDescent="0.25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</row>
    <row r="500" spans="1:29" ht="15.75" customHeight="1" x14ac:dyDescent="0.25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</row>
    <row r="501" spans="1:29" ht="15.75" customHeight="1" x14ac:dyDescent="0.25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</row>
    <row r="502" spans="1:29" ht="15.75" customHeight="1" x14ac:dyDescent="0.25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</row>
    <row r="503" spans="1:29" ht="15.75" customHeight="1" x14ac:dyDescent="0.25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</row>
    <row r="504" spans="1:29" ht="15.75" customHeight="1" x14ac:dyDescent="0.25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</row>
    <row r="505" spans="1:29" ht="15.75" customHeight="1" x14ac:dyDescent="0.2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</row>
    <row r="506" spans="1:29" ht="15.75" customHeight="1" x14ac:dyDescent="0.25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</row>
    <row r="507" spans="1:29" ht="15.75" customHeight="1" x14ac:dyDescent="0.25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</row>
    <row r="508" spans="1:29" ht="15.75" customHeight="1" x14ac:dyDescent="0.25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</row>
    <row r="509" spans="1:29" ht="15.75" customHeight="1" x14ac:dyDescent="0.25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</row>
    <row r="510" spans="1:29" ht="15.75" customHeight="1" x14ac:dyDescent="0.25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</row>
    <row r="511" spans="1:29" ht="15.75" customHeight="1" x14ac:dyDescent="0.25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</row>
    <row r="512" spans="1:29" ht="15.75" customHeight="1" x14ac:dyDescent="0.25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</row>
    <row r="513" spans="1:29" ht="15.75" customHeight="1" x14ac:dyDescent="0.25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</row>
    <row r="514" spans="1:29" ht="15.75" customHeight="1" x14ac:dyDescent="0.25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</row>
    <row r="515" spans="1:29" ht="15.75" customHeight="1" x14ac:dyDescent="0.25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</row>
    <row r="516" spans="1:29" ht="15.75" customHeight="1" x14ac:dyDescent="0.25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</row>
    <row r="517" spans="1:29" ht="15.75" customHeight="1" x14ac:dyDescent="0.25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</row>
    <row r="518" spans="1:29" ht="15.75" customHeight="1" x14ac:dyDescent="0.25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</row>
    <row r="519" spans="1:29" ht="15.75" customHeight="1" x14ac:dyDescent="0.25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</row>
    <row r="520" spans="1:29" ht="15.75" customHeight="1" x14ac:dyDescent="0.25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</row>
    <row r="521" spans="1:29" ht="15.75" customHeight="1" x14ac:dyDescent="0.25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</row>
    <row r="522" spans="1:29" ht="15.75" customHeight="1" x14ac:dyDescent="0.25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</row>
    <row r="523" spans="1:29" ht="15.75" customHeight="1" x14ac:dyDescent="0.25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</row>
    <row r="524" spans="1:29" ht="15.75" customHeight="1" x14ac:dyDescent="0.25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</row>
    <row r="525" spans="1:29" ht="15.75" customHeight="1" x14ac:dyDescent="0.25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</row>
    <row r="526" spans="1:29" ht="15.75" customHeight="1" x14ac:dyDescent="0.25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</row>
    <row r="527" spans="1:29" ht="15.75" customHeight="1" x14ac:dyDescent="0.25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</row>
    <row r="528" spans="1:29" ht="15.75" customHeight="1" x14ac:dyDescent="0.25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</row>
    <row r="529" spans="1:29" ht="15.75" customHeight="1" x14ac:dyDescent="0.25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</row>
    <row r="530" spans="1:29" ht="15.75" customHeight="1" x14ac:dyDescent="0.25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</row>
    <row r="531" spans="1:29" ht="15.75" customHeight="1" x14ac:dyDescent="0.25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</row>
    <row r="532" spans="1:29" ht="15.75" customHeight="1" x14ac:dyDescent="0.25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</row>
    <row r="533" spans="1:29" ht="15.75" customHeight="1" x14ac:dyDescent="0.25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</row>
    <row r="534" spans="1:29" ht="15.75" customHeight="1" x14ac:dyDescent="0.25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</row>
    <row r="535" spans="1:29" ht="15.75" customHeight="1" x14ac:dyDescent="0.25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</row>
    <row r="536" spans="1:29" ht="15.75" customHeight="1" x14ac:dyDescent="0.25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</row>
    <row r="537" spans="1:29" ht="15.75" customHeight="1" x14ac:dyDescent="0.25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</row>
    <row r="538" spans="1:29" ht="15.75" customHeight="1" x14ac:dyDescent="0.25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</row>
    <row r="539" spans="1:29" ht="15.75" customHeight="1" x14ac:dyDescent="0.25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</row>
    <row r="540" spans="1:29" ht="15.75" customHeight="1" x14ac:dyDescent="0.25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</row>
    <row r="541" spans="1:29" ht="15.75" customHeight="1" x14ac:dyDescent="0.25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</row>
    <row r="542" spans="1:29" ht="15.75" customHeight="1" x14ac:dyDescent="0.25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</row>
    <row r="543" spans="1:29" ht="15.75" customHeight="1" x14ac:dyDescent="0.25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</row>
    <row r="544" spans="1:29" ht="15.75" customHeight="1" x14ac:dyDescent="0.25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</row>
    <row r="545" spans="1:29" ht="15.75" customHeight="1" x14ac:dyDescent="0.25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</row>
    <row r="546" spans="1:29" ht="15.75" customHeight="1" x14ac:dyDescent="0.25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</row>
    <row r="547" spans="1:29" ht="15.75" customHeight="1" x14ac:dyDescent="0.25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</row>
    <row r="548" spans="1:29" ht="15.75" customHeight="1" x14ac:dyDescent="0.25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</row>
    <row r="549" spans="1:29" ht="15.75" customHeight="1" x14ac:dyDescent="0.25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</row>
    <row r="550" spans="1:29" ht="15.75" customHeight="1" x14ac:dyDescent="0.25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</row>
    <row r="551" spans="1:29" ht="15.75" customHeight="1" x14ac:dyDescent="0.25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</row>
    <row r="552" spans="1:29" ht="15.75" customHeight="1" x14ac:dyDescent="0.25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</row>
    <row r="553" spans="1:29" ht="15.75" customHeight="1" x14ac:dyDescent="0.25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</row>
    <row r="554" spans="1:29" ht="15.75" customHeight="1" x14ac:dyDescent="0.25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</row>
    <row r="555" spans="1:29" ht="15.75" customHeight="1" x14ac:dyDescent="0.25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</row>
    <row r="556" spans="1:29" ht="15.75" customHeight="1" x14ac:dyDescent="0.25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</row>
    <row r="557" spans="1:29" ht="15.75" customHeight="1" x14ac:dyDescent="0.25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</row>
    <row r="558" spans="1:29" ht="15.75" customHeight="1" x14ac:dyDescent="0.25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</row>
    <row r="559" spans="1:29" ht="15.75" customHeight="1" x14ac:dyDescent="0.25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</row>
    <row r="560" spans="1:29" ht="15.75" customHeight="1" x14ac:dyDescent="0.25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</row>
    <row r="561" spans="1:29" ht="15.75" customHeight="1" x14ac:dyDescent="0.25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</row>
    <row r="562" spans="1:29" ht="15.75" customHeight="1" x14ac:dyDescent="0.25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</row>
    <row r="563" spans="1:29" ht="15.75" customHeight="1" x14ac:dyDescent="0.25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</row>
    <row r="564" spans="1:29" ht="15.75" customHeight="1" x14ac:dyDescent="0.25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</row>
    <row r="565" spans="1:29" ht="15.75" customHeight="1" x14ac:dyDescent="0.25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</row>
    <row r="566" spans="1:29" ht="15.75" customHeight="1" x14ac:dyDescent="0.25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</row>
    <row r="567" spans="1:29" ht="15.75" customHeight="1" x14ac:dyDescent="0.25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</row>
    <row r="568" spans="1:29" ht="15.75" customHeight="1" x14ac:dyDescent="0.25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</row>
    <row r="569" spans="1:29" ht="15.75" customHeight="1" x14ac:dyDescent="0.25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</row>
    <row r="570" spans="1:29" ht="15.75" customHeight="1" x14ac:dyDescent="0.25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</row>
    <row r="571" spans="1:29" ht="15.75" customHeight="1" x14ac:dyDescent="0.25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</row>
    <row r="572" spans="1:29" ht="15.75" customHeight="1" x14ac:dyDescent="0.25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</row>
    <row r="573" spans="1:29" ht="15.75" customHeight="1" x14ac:dyDescent="0.25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</row>
    <row r="574" spans="1:29" ht="15.75" customHeight="1" x14ac:dyDescent="0.25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</row>
    <row r="575" spans="1:29" ht="15.75" customHeight="1" x14ac:dyDescent="0.25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</row>
    <row r="576" spans="1:29" ht="15.75" customHeight="1" x14ac:dyDescent="0.25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</row>
    <row r="577" spans="1:29" ht="15.75" customHeight="1" x14ac:dyDescent="0.25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</row>
    <row r="578" spans="1:29" ht="15.75" customHeight="1" x14ac:dyDescent="0.25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</row>
    <row r="579" spans="1:29" ht="15.75" customHeight="1" x14ac:dyDescent="0.25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</row>
    <row r="580" spans="1:29" ht="15.75" customHeight="1" x14ac:dyDescent="0.25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</row>
    <row r="581" spans="1:29" ht="15.75" customHeight="1" x14ac:dyDescent="0.25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</row>
    <row r="582" spans="1:29" ht="15.75" customHeight="1" x14ac:dyDescent="0.25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</row>
    <row r="583" spans="1:29" ht="15.75" customHeight="1" x14ac:dyDescent="0.25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</row>
    <row r="584" spans="1:29" ht="15.75" customHeight="1" x14ac:dyDescent="0.25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</row>
    <row r="585" spans="1:29" ht="15.75" customHeight="1" x14ac:dyDescent="0.25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</row>
    <row r="586" spans="1:29" ht="15.75" customHeight="1" x14ac:dyDescent="0.25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</row>
    <row r="587" spans="1:29" ht="15.75" customHeight="1" x14ac:dyDescent="0.25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</row>
    <row r="588" spans="1:29" ht="15.75" customHeight="1" x14ac:dyDescent="0.25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</row>
    <row r="589" spans="1:29" ht="15.75" customHeight="1" x14ac:dyDescent="0.25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</row>
    <row r="590" spans="1:29" ht="15.75" customHeight="1" x14ac:dyDescent="0.25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</row>
    <row r="591" spans="1:29" ht="15.75" customHeight="1" x14ac:dyDescent="0.25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</row>
    <row r="592" spans="1:29" ht="15.75" customHeight="1" x14ac:dyDescent="0.25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</row>
    <row r="593" spans="1:29" ht="15.75" customHeight="1" x14ac:dyDescent="0.25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</row>
    <row r="594" spans="1:29" ht="15.75" customHeight="1" x14ac:dyDescent="0.25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</row>
    <row r="595" spans="1:29" ht="15.75" customHeight="1" x14ac:dyDescent="0.25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</row>
    <row r="596" spans="1:29" ht="15.75" customHeight="1" x14ac:dyDescent="0.25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</row>
    <row r="597" spans="1:29" ht="15.75" customHeight="1" x14ac:dyDescent="0.25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</row>
    <row r="598" spans="1:29" ht="15.75" customHeight="1" x14ac:dyDescent="0.25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  <c r="AC598" s="123"/>
    </row>
    <row r="599" spans="1:29" ht="15.75" customHeight="1" x14ac:dyDescent="0.25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  <c r="AC599" s="123"/>
    </row>
    <row r="600" spans="1:29" ht="15.75" customHeight="1" x14ac:dyDescent="0.25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  <c r="AB600" s="123"/>
      <c r="AC600" s="123"/>
    </row>
    <row r="601" spans="1:29" ht="15.75" customHeight="1" x14ac:dyDescent="0.25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  <c r="AB601" s="123"/>
      <c r="AC601" s="123"/>
    </row>
    <row r="602" spans="1:29" ht="15.75" customHeight="1" x14ac:dyDescent="0.25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</row>
    <row r="603" spans="1:29" ht="15.75" customHeight="1" x14ac:dyDescent="0.25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</row>
    <row r="604" spans="1:29" ht="15.75" customHeight="1" x14ac:dyDescent="0.25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  <c r="AB604" s="123"/>
      <c r="AC604" s="123"/>
    </row>
    <row r="605" spans="1:29" ht="15.75" customHeight="1" x14ac:dyDescent="0.25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  <c r="AB605" s="123"/>
      <c r="AC605" s="123"/>
    </row>
    <row r="606" spans="1:29" ht="15.75" customHeight="1" x14ac:dyDescent="0.25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  <c r="AB606" s="123"/>
      <c r="AC606" s="123"/>
    </row>
    <row r="607" spans="1:29" ht="15.75" customHeight="1" x14ac:dyDescent="0.25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  <c r="AC607" s="123"/>
    </row>
    <row r="608" spans="1:29" ht="15.75" customHeight="1" x14ac:dyDescent="0.25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  <c r="AB608" s="123"/>
      <c r="AC608" s="123"/>
    </row>
    <row r="609" spans="1:29" ht="15.75" customHeight="1" x14ac:dyDescent="0.25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  <c r="AB609" s="123"/>
      <c r="AC609" s="123"/>
    </row>
    <row r="610" spans="1:29" ht="15.75" customHeight="1" x14ac:dyDescent="0.25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  <c r="AC610" s="123"/>
    </row>
    <row r="611" spans="1:29" ht="15.75" customHeight="1" x14ac:dyDescent="0.25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</row>
    <row r="612" spans="1:29" ht="15.75" customHeight="1" x14ac:dyDescent="0.25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  <c r="AB612" s="123"/>
      <c r="AC612" s="123"/>
    </row>
    <row r="613" spans="1:29" ht="15.75" customHeight="1" x14ac:dyDescent="0.25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  <c r="AC613" s="123"/>
    </row>
    <row r="614" spans="1:29" ht="15.75" customHeight="1" x14ac:dyDescent="0.25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  <c r="AB614" s="123"/>
      <c r="AC614" s="123"/>
    </row>
    <row r="615" spans="1:29" ht="15.75" customHeight="1" x14ac:dyDescent="0.25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  <c r="AB615" s="123"/>
      <c r="AC615" s="123"/>
    </row>
    <row r="616" spans="1:29" ht="15.75" customHeight="1" x14ac:dyDescent="0.25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  <c r="AC616" s="123"/>
    </row>
    <row r="617" spans="1:29" ht="15.75" customHeight="1" x14ac:dyDescent="0.25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  <c r="AB617" s="123"/>
      <c r="AC617" s="123"/>
    </row>
    <row r="618" spans="1:29" ht="15.75" customHeight="1" x14ac:dyDescent="0.25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</row>
    <row r="619" spans="1:29" ht="15.75" customHeight="1" x14ac:dyDescent="0.25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</row>
    <row r="620" spans="1:29" ht="15.75" customHeight="1" x14ac:dyDescent="0.25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  <c r="AB620" s="123"/>
      <c r="AC620" s="123"/>
    </row>
    <row r="621" spans="1:29" ht="15.75" customHeight="1" x14ac:dyDescent="0.25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  <c r="AC621" s="123"/>
    </row>
    <row r="622" spans="1:29" ht="15.75" customHeight="1" x14ac:dyDescent="0.25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  <c r="AB622" s="123"/>
      <c r="AC622" s="123"/>
    </row>
    <row r="623" spans="1:29" ht="15.75" customHeight="1" x14ac:dyDescent="0.25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  <c r="AB623" s="123"/>
      <c r="AC623" s="123"/>
    </row>
    <row r="624" spans="1:29" ht="15.75" customHeight="1" x14ac:dyDescent="0.25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  <c r="AC624" s="123"/>
    </row>
    <row r="625" spans="1:29" ht="15.75" customHeight="1" x14ac:dyDescent="0.25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</row>
    <row r="626" spans="1:29" ht="15.75" customHeight="1" x14ac:dyDescent="0.25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  <c r="AC626" s="123"/>
    </row>
    <row r="627" spans="1:29" ht="15.75" customHeight="1" x14ac:dyDescent="0.25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</row>
    <row r="628" spans="1:29" ht="15.75" customHeight="1" x14ac:dyDescent="0.25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  <c r="AB628" s="123"/>
      <c r="AC628" s="123"/>
    </row>
    <row r="629" spans="1:29" ht="15.75" customHeight="1" x14ac:dyDescent="0.25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  <c r="AC629" s="123"/>
    </row>
    <row r="630" spans="1:29" ht="15.75" customHeight="1" x14ac:dyDescent="0.25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  <c r="AC630" s="123"/>
    </row>
    <row r="631" spans="1:29" ht="15.75" customHeight="1" x14ac:dyDescent="0.25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  <c r="AB631" s="123"/>
      <c r="AC631" s="123"/>
    </row>
    <row r="632" spans="1:29" ht="15.75" customHeight="1" x14ac:dyDescent="0.25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  <c r="AB632" s="123"/>
      <c r="AC632" s="123"/>
    </row>
    <row r="633" spans="1:29" ht="15.75" customHeight="1" x14ac:dyDescent="0.25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  <c r="AB633" s="123"/>
      <c r="AC633" s="123"/>
    </row>
    <row r="634" spans="1:29" ht="15.75" customHeight="1" x14ac:dyDescent="0.25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  <c r="AB634" s="123"/>
      <c r="AC634" s="123"/>
    </row>
    <row r="635" spans="1:29" ht="15.75" customHeight="1" x14ac:dyDescent="0.25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</row>
    <row r="636" spans="1:29" ht="15.75" customHeight="1" x14ac:dyDescent="0.25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  <c r="AB636" s="123"/>
      <c r="AC636" s="123"/>
    </row>
    <row r="637" spans="1:29" ht="15.75" customHeight="1" x14ac:dyDescent="0.25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  <c r="AB637" s="123"/>
      <c r="AC637" s="123"/>
    </row>
    <row r="638" spans="1:29" ht="15.75" customHeight="1" x14ac:dyDescent="0.25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  <c r="AB638" s="123"/>
      <c r="AC638" s="123"/>
    </row>
    <row r="639" spans="1:29" ht="15.75" customHeight="1" x14ac:dyDescent="0.25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  <c r="AB639" s="123"/>
      <c r="AC639" s="123"/>
    </row>
    <row r="640" spans="1:29" ht="15.75" customHeight="1" x14ac:dyDescent="0.25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  <c r="AC640" s="123"/>
    </row>
    <row r="641" spans="1:29" ht="15.75" customHeight="1" x14ac:dyDescent="0.25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  <c r="AB641" s="123"/>
      <c r="AC641" s="123"/>
    </row>
    <row r="642" spans="1:29" ht="15.75" customHeight="1" x14ac:dyDescent="0.25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</row>
    <row r="643" spans="1:29" ht="15.75" customHeight="1" x14ac:dyDescent="0.25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</row>
    <row r="644" spans="1:29" ht="15.75" customHeight="1" x14ac:dyDescent="0.25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  <c r="AC644" s="123"/>
    </row>
    <row r="645" spans="1:29" ht="15.75" customHeight="1" x14ac:dyDescent="0.25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  <c r="AB645" s="123"/>
      <c r="AC645" s="123"/>
    </row>
    <row r="646" spans="1:29" ht="15.75" customHeight="1" x14ac:dyDescent="0.25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</row>
    <row r="647" spans="1:29" ht="15.75" customHeight="1" x14ac:dyDescent="0.25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</row>
    <row r="648" spans="1:29" ht="15.75" customHeight="1" x14ac:dyDescent="0.25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</row>
    <row r="649" spans="1:29" ht="15.75" customHeight="1" x14ac:dyDescent="0.25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  <c r="AC649" s="123"/>
    </row>
    <row r="650" spans="1:29" ht="15.75" customHeight="1" x14ac:dyDescent="0.25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  <c r="AB650" s="123"/>
      <c r="AC650" s="123"/>
    </row>
    <row r="651" spans="1:29" ht="15.75" customHeight="1" x14ac:dyDescent="0.25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</row>
    <row r="652" spans="1:29" ht="15.75" customHeight="1" x14ac:dyDescent="0.25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  <c r="AB652" s="123"/>
      <c r="AC652" s="123"/>
    </row>
    <row r="653" spans="1:29" ht="15.75" customHeight="1" x14ac:dyDescent="0.25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  <c r="AB653" s="123"/>
      <c r="AC653" s="123"/>
    </row>
    <row r="654" spans="1:29" ht="15.75" customHeight="1" x14ac:dyDescent="0.25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  <c r="AB654" s="123"/>
      <c r="AC654" s="123"/>
    </row>
    <row r="655" spans="1:29" ht="15.75" customHeight="1" x14ac:dyDescent="0.25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  <c r="AB655" s="123"/>
      <c r="AC655" s="123"/>
    </row>
    <row r="656" spans="1:29" ht="15.75" customHeight="1" x14ac:dyDescent="0.25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  <c r="AB656" s="123"/>
      <c r="AC656" s="123"/>
    </row>
    <row r="657" spans="1:29" ht="15.75" customHeight="1" x14ac:dyDescent="0.25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  <c r="AC657" s="123"/>
    </row>
    <row r="658" spans="1:29" ht="15.75" customHeight="1" x14ac:dyDescent="0.25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  <c r="AB658" s="123"/>
      <c r="AC658" s="123"/>
    </row>
    <row r="659" spans="1:29" ht="15.75" customHeight="1" x14ac:dyDescent="0.25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</row>
    <row r="660" spans="1:29" ht="15.75" customHeight="1" x14ac:dyDescent="0.25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  <c r="AC660" s="123"/>
    </row>
    <row r="661" spans="1:29" ht="15.75" customHeight="1" x14ac:dyDescent="0.25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  <c r="AC661" s="123"/>
    </row>
    <row r="662" spans="1:29" ht="15.75" customHeight="1" x14ac:dyDescent="0.25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  <c r="AC662" s="123"/>
    </row>
    <row r="663" spans="1:29" ht="15.75" customHeight="1" x14ac:dyDescent="0.25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  <c r="AB663" s="123"/>
      <c r="AC663" s="123"/>
    </row>
    <row r="664" spans="1:29" ht="15.75" customHeight="1" x14ac:dyDescent="0.25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  <c r="AC664" s="123"/>
    </row>
    <row r="665" spans="1:29" ht="15.75" customHeight="1" x14ac:dyDescent="0.25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  <c r="AB665" s="123"/>
      <c r="AC665" s="123"/>
    </row>
    <row r="666" spans="1:29" ht="15.75" customHeight="1" x14ac:dyDescent="0.25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  <c r="AC666" s="123"/>
    </row>
    <row r="667" spans="1:29" ht="15.75" customHeight="1" x14ac:dyDescent="0.25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</row>
    <row r="668" spans="1:29" ht="15.75" customHeight="1" x14ac:dyDescent="0.25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  <c r="AC668" s="123"/>
    </row>
    <row r="669" spans="1:29" ht="15.75" customHeight="1" x14ac:dyDescent="0.25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  <c r="AB669" s="123"/>
      <c r="AC669" s="123"/>
    </row>
    <row r="670" spans="1:29" ht="15.75" customHeight="1" x14ac:dyDescent="0.25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  <c r="AB670" s="123"/>
      <c r="AC670" s="123"/>
    </row>
    <row r="671" spans="1:29" ht="15.75" customHeight="1" x14ac:dyDescent="0.25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  <c r="AB671" s="123"/>
      <c r="AC671" s="123"/>
    </row>
    <row r="672" spans="1:29" ht="15.75" customHeight="1" x14ac:dyDescent="0.25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  <c r="AB672" s="123"/>
      <c r="AC672" s="123"/>
    </row>
    <row r="673" spans="1:29" ht="15.75" customHeight="1" x14ac:dyDescent="0.25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  <c r="AB673" s="123"/>
      <c r="AC673" s="123"/>
    </row>
    <row r="674" spans="1:29" ht="15.75" customHeight="1" x14ac:dyDescent="0.25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  <c r="AB674" s="123"/>
      <c r="AC674" s="123"/>
    </row>
    <row r="675" spans="1:29" ht="15.75" customHeight="1" x14ac:dyDescent="0.25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</row>
    <row r="676" spans="1:29" ht="15.75" customHeight="1" x14ac:dyDescent="0.25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  <c r="AB676" s="123"/>
      <c r="AC676" s="123"/>
    </row>
    <row r="677" spans="1:29" ht="15.75" customHeight="1" x14ac:dyDescent="0.25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  <c r="AC677" s="123"/>
    </row>
    <row r="678" spans="1:29" ht="15.75" customHeight="1" x14ac:dyDescent="0.25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  <c r="AC678" s="123"/>
    </row>
    <row r="679" spans="1:29" ht="15.75" customHeight="1" x14ac:dyDescent="0.25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</row>
    <row r="680" spans="1:29" ht="15.75" customHeight="1" x14ac:dyDescent="0.25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</row>
    <row r="681" spans="1:29" ht="15.75" customHeight="1" x14ac:dyDescent="0.25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  <c r="AC681" s="123"/>
    </row>
    <row r="682" spans="1:29" ht="15.75" customHeight="1" x14ac:dyDescent="0.25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  <c r="AC682" s="123"/>
    </row>
    <row r="683" spans="1:29" ht="15.75" customHeight="1" x14ac:dyDescent="0.25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</row>
    <row r="684" spans="1:29" ht="15.75" customHeight="1" x14ac:dyDescent="0.25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  <c r="AC684" s="123"/>
    </row>
    <row r="685" spans="1:29" ht="15.75" customHeight="1" x14ac:dyDescent="0.25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  <c r="AB685" s="123"/>
      <c r="AC685" s="123"/>
    </row>
    <row r="686" spans="1:29" ht="15.75" customHeight="1" x14ac:dyDescent="0.25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  <c r="AC686" s="123"/>
    </row>
    <row r="687" spans="1:29" ht="15.75" customHeight="1" x14ac:dyDescent="0.25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  <c r="AC687" s="123"/>
    </row>
    <row r="688" spans="1:29" ht="15.75" customHeight="1" x14ac:dyDescent="0.25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</row>
    <row r="689" spans="1:29" ht="15.75" customHeight="1" x14ac:dyDescent="0.25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  <c r="AC689" s="123"/>
    </row>
    <row r="690" spans="1:29" ht="15.75" customHeight="1" x14ac:dyDescent="0.25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  <c r="AC690" s="123"/>
    </row>
    <row r="691" spans="1:29" ht="15.75" customHeight="1" x14ac:dyDescent="0.25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</row>
    <row r="692" spans="1:29" ht="15.75" customHeight="1" x14ac:dyDescent="0.25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  <c r="AC692" s="123"/>
    </row>
    <row r="693" spans="1:29" ht="15.75" customHeight="1" x14ac:dyDescent="0.25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  <c r="AC693" s="123"/>
    </row>
    <row r="694" spans="1:29" ht="15.75" customHeight="1" x14ac:dyDescent="0.25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  <c r="AC694" s="123"/>
    </row>
    <row r="695" spans="1:29" ht="15.75" customHeight="1" x14ac:dyDescent="0.25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  <c r="AC695" s="123"/>
    </row>
    <row r="696" spans="1:29" ht="15.75" customHeight="1" x14ac:dyDescent="0.25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  <c r="AC696" s="123"/>
    </row>
    <row r="697" spans="1:29" ht="15.75" customHeight="1" x14ac:dyDescent="0.25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  <c r="AB697" s="123"/>
      <c r="AC697" s="123"/>
    </row>
    <row r="698" spans="1:29" ht="15.75" customHeight="1" x14ac:dyDescent="0.25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  <c r="AB698" s="123"/>
      <c r="AC698" s="123"/>
    </row>
    <row r="699" spans="1:29" ht="15.75" customHeight="1" x14ac:dyDescent="0.25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</row>
    <row r="700" spans="1:29" ht="15.75" customHeight="1" x14ac:dyDescent="0.25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  <c r="AB700" s="123"/>
      <c r="AC700" s="123"/>
    </row>
    <row r="701" spans="1:29" ht="15.75" customHeight="1" x14ac:dyDescent="0.25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  <c r="AC701" s="123"/>
    </row>
    <row r="702" spans="1:29" ht="15.75" customHeight="1" x14ac:dyDescent="0.25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  <c r="AC702" s="123"/>
    </row>
    <row r="703" spans="1:29" ht="15.75" customHeight="1" x14ac:dyDescent="0.25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</row>
    <row r="704" spans="1:29" ht="15.75" customHeight="1" x14ac:dyDescent="0.25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  <c r="AB704" s="123"/>
      <c r="AC704" s="123"/>
    </row>
    <row r="705" spans="1:29" ht="15.75" customHeight="1" x14ac:dyDescent="0.25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  <c r="AC705" s="123"/>
    </row>
    <row r="706" spans="1:29" ht="15.75" customHeight="1" x14ac:dyDescent="0.25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  <c r="AB706" s="123"/>
      <c r="AC706" s="123"/>
    </row>
    <row r="707" spans="1:29" ht="15.75" customHeight="1" x14ac:dyDescent="0.25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</row>
    <row r="708" spans="1:29" ht="15.75" customHeight="1" x14ac:dyDescent="0.25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3"/>
      <c r="AC708" s="123"/>
    </row>
    <row r="709" spans="1:29" ht="15.75" customHeight="1" x14ac:dyDescent="0.25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  <c r="AB709" s="123"/>
      <c r="AC709" s="123"/>
    </row>
    <row r="710" spans="1:29" ht="15.75" customHeight="1" x14ac:dyDescent="0.25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  <c r="AC710" s="123"/>
    </row>
    <row r="711" spans="1:29" ht="15.75" customHeight="1" x14ac:dyDescent="0.25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  <c r="AC711" s="123"/>
    </row>
    <row r="712" spans="1:29" ht="15.75" customHeight="1" x14ac:dyDescent="0.25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</row>
    <row r="713" spans="1:29" ht="15.75" customHeight="1" x14ac:dyDescent="0.25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  <c r="AC713" s="123"/>
    </row>
    <row r="714" spans="1:29" ht="15.75" customHeight="1" x14ac:dyDescent="0.25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  <c r="AC714" s="123"/>
    </row>
    <row r="715" spans="1:29" ht="15.75" customHeight="1" x14ac:dyDescent="0.25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</row>
    <row r="716" spans="1:29" ht="15.75" customHeight="1" x14ac:dyDescent="0.25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  <c r="AB716" s="123"/>
      <c r="AC716" s="123"/>
    </row>
    <row r="717" spans="1:29" ht="15.75" customHeight="1" x14ac:dyDescent="0.25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  <c r="AB717" s="123"/>
      <c r="AC717" s="123"/>
    </row>
    <row r="718" spans="1:29" ht="15.75" customHeight="1" x14ac:dyDescent="0.25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  <c r="AB718" s="123"/>
      <c r="AC718" s="123"/>
    </row>
    <row r="719" spans="1:29" ht="15.75" customHeight="1" x14ac:dyDescent="0.25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  <c r="AB719" s="123"/>
      <c r="AC719" s="123"/>
    </row>
    <row r="720" spans="1:29" ht="15.75" customHeight="1" x14ac:dyDescent="0.25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  <c r="AB720" s="123"/>
      <c r="AC720" s="123"/>
    </row>
    <row r="721" spans="1:29" ht="15.75" customHeight="1" x14ac:dyDescent="0.25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  <c r="AB721" s="123"/>
      <c r="AC721" s="123"/>
    </row>
    <row r="722" spans="1:29" ht="15.75" customHeight="1" x14ac:dyDescent="0.25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  <c r="AB722" s="123"/>
      <c r="AC722" s="123"/>
    </row>
    <row r="723" spans="1:29" ht="15.75" customHeight="1" x14ac:dyDescent="0.25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</row>
    <row r="724" spans="1:29" ht="15.75" customHeight="1" x14ac:dyDescent="0.25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  <c r="AB724" s="123"/>
      <c r="AC724" s="123"/>
    </row>
    <row r="725" spans="1:29" ht="15.75" customHeight="1" x14ac:dyDescent="0.25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  <c r="AB725" s="123"/>
      <c r="AC725" s="123"/>
    </row>
    <row r="726" spans="1:29" ht="15.75" customHeight="1" x14ac:dyDescent="0.25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  <c r="AB726" s="123"/>
      <c r="AC726" s="123"/>
    </row>
    <row r="727" spans="1:29" ht="15.75" customHeight="1" x14ac:dyDescent="0.25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  <c r="AB727" s="123"/>
      <c r="AC727" s="123"/>
    </row>
    <row r="728" spans="1:29" ht="15.75" customHeight="1" x14ac:dyDescent="0.25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  <c r="AC728" s="123"/>
    </row>
    <row r="729" spans="1:29" ht="15.75" customHeight="1" x14ac:dyDescent="0.25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  <c r="AC729" s="123"/>
    </row>
    <row r="730" spans="1:29" ht="15.75" customHeight="1" x14ac:dyDescent="0.25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  <c r="AC730" s="123"/>
    </row>
    <row r="731" spans="1:29" ht="15.75" customHeight="1" x14ac:dyDescent="0.25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</row>
    <row r="732" spans="1:29" ht="15.75" customHeight="1" x14ac:dyDescent="0.25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  <c r="AC732" s="123"/>
    </row>
    <row r="733" spans="1:29" ht="15.75" customHeight="1" x14ac:dyDescent="0.25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  <c r="AB733" s="123"/>
      <c r="AC733" s="123"/>
    </row>
    <row r="734" spans="1:29" ht="15.75" customHeight="1" x14ac:dyDescent="0.25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  <c r="AC734" s="123"/>
    </row>
    <row r="735" spans="1:29" ht="15.75" customHeight="1" x14ac:dyDescent="0.25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  <c r="AB735" s="123"/>
      <c r="AC735" s="123"/>
    </row>
    <row r="736" spans="1:29" ht="15.75" customHeight="1" x14ac:dyDescent="0.25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  <c r="AC736" s="123"/>
    </row>
    <row r="737" spans="1:29" ht="15.75" customHeight="1" x14ac:dyDescent="0.25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  <c r="AB737" s="123"/>
      <c r="AC737" s="123"/>
    </row>
    <row r="738" spans="1:29" ht="15.75" customHeight="1" x14ac:dyDescent="0.25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  <c r="AB738" s="123"/>
      <c r="AC738" s="123"/>
    </row>
    <row r="739" spans="1:29" ht="15.75" customHeight="1" x14ac:dyDescent="0.25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</row>
    <row r="740" spans="1:29" ht="15.75" customHeight="1" x14ac:dyDescent="0.25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  <c r="AB740" s="123"/>
      <c r="AC740" s="123"/>
    </row>
    <row r="741" spans="1:29" ht="15.75" customHeight="1" x14ac:dyDescent="0.25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  <c r="AB741" s="123"/>
      <c r="AC741" s="123"/>
    </row>
    <row r="742" spans="1:29" ht="15.75" customHeight="1" x14ac:dyDescent="0.25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  <c r="AB742" s="123"/>
      <c r="AC742" s="123"/>
    </row>
    <row r="743" spans="1:29" ht="15.75" customHeight="1" x14ac:dyDescent="0.25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  <c r="AB743" s="123"/>
      <c r="AC743" s="123"/>
    </row>
    <row r="744" spans="1:29" ht="15.75" customHeight="1" x14ac:dyDescent="0.25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  <c r="AB744" s="123"/>
      <c r="AC744" s="123"/>
    </row>
    <row r="745" spans="1:29" ht="15.75" customHeight="1" x14ac:dyDescent="0.25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  <c r="AB745" s="123"/>
      <c r="AC745" s="123"/>
    </row>
    <row r="746" spans="1:29" ht="15.75" customHeight="1" x14ac:dyDescent="0.25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  <c r="AB746" s="123"/>
      <c r="AC746" s="123"/>
    </row>
    <row r="747" spans="1:29" ht="15.75" customHeight="1" x14ac:dyDescent="0.25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</row>
    <row r="748" spans="1:29" ht="15.75" customHeight="1" x14ac:dyDescent="0.25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  <c r="AC748" s="123"/>
    </row>
    <row r="749" spans="1:29" ht="15.75" customHeight="1" x14ac:dyDescent="0.25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  <c r="AC749" s="123"/>
    </row>
    <row r="750" spans="1:29" ht="15.75" customHeight="1" x14ac:dyDescent="0.25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  <c r="AB750" s="123"/>
      <c r="AC750" s="123"/>
    </row>
    <row r="751" spans="1:29" ht="15.75" customHeight="1" x14ac:dyDescent="0.25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  <c r="AC751" s="123"/>
    </row>
    <row r="752" spans="1:29" ht="15.75" customHeight="1" x14ac:dyDescent="0.25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  <c r="AB752" s="123"/>
      <c r="AC752" s="123"/>
    </row>
    <row r="753" spans="1:29" ht="15.75" customHeight="1" x14ac:dyDescent="0.25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  <c r="AC753" s="123"/>
    </row>
    <row r="754" spans="1:29" ht="15.75" customHeight="1" x14ac:dyDescent="0.25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  <c r="AC754" s="123"/>
    </row>
    <row r="755" spans="1:29" ht="15.75" customHeight="1" x14ac:dyDescent="0.25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</row>
    <row r="756" spans="1:29" ht="15.75" customHeight="1" x14ac:dyDescent="0.25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  <c r="AB756" s="123"/>
      <c r="AC756" s="123"/>
    </row>
    <row r="757" spans="1:29" ht="15.75" customHeight="1" x14ac:dyDescent="0.25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  <c r="AC757" s="123"/>
    </row>
    <row r="758" spans="1:29" ht="15.75" customHeight="1" x14ac:dyDescent="0.25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  <c r="AB758" s="123"/>
      <c r="AC758" s="123"/>
    </row>
    <row r="759" spans="1:29" ht="15.75" customHeight="1" x14ac:dyDescent="0.25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  <c r="AB759" s="123"/>
      <c r="AC759" s="123"/>
    </row>
    <row r="760" spans="1:29" ht="15.75" customHeight="1" x14ac:dyDescent="0.25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  <c r="AB760" s="123"/>
      <c r="AC760" s="123"/>
    </row>
    <row r="761" spans="1:29" ht="15.75" customHeight="1" x14ac:dyDescent="0.25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  <c r="AB761" s="123"/>
      <c r="AC761" s="123"/>
    </row>
    <row r="762" spans="1:29" ht="15.75" customHeight="1" x14ac:dyDescent="0.25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  <c r="AB762" s="123"/>
      <c r="AC762" s="123"/>
    </row>
    <row r="763" spans="1:29" ht="15.75" customHeight="1" x14ac:dyDescent="0.25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</row>
    <row r="764" spans="1:29" ht="15.75" customHeight="1" x14ac:dyDescent="0.25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  <c r="AB764" s="123"/>
      <c r="AC764" s="123"/>
    </row>
    <row r="765" spans="1:29" ht="15.75" customHeight="1" x14ac:dyDescent="0.25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  <c r="AC765" s="123"/>
    </row>
    <row r="766" spans="1:29" ht="15.75" customHeight="1" x14ac:dyDescent="0.25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  <c r="AB766" s="123"/>
      <c r="AC766" s="123"/>
    </row>
    <row r="767" spans="1:29" ht="15.75" customHeight="1" x14ac:dyDescent="0.25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  <c r="AB767" s="123"/>
      <c r="AC767" s="123"/>
    </row>
    <row r="768" spans="1:29" ht="15.75" customHeight="1" x14ac:dyDescent="0.25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  <c r="AB768" s="123"/>
      <c r="AC768" s="123"/>
    </row>
    <row r="769" spans="1:29" ht="15.75" customHeight="1" x14ac:dyDescent="0.25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  <c r="AB769" s="123"/>
      <c r="AC769" s="123"/>
    </row>
    <row r="770" spans="1:29" ht="15.75" customHeight="1" x14ac:dyDescent="0.25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  <c r="AB770" s="123"/>
      <c r="AC770" s="123"/>
    </row>
    <row r="771" spans="1:29" ht="15.75" customHeight="1" x14ac:dyDescent="0.25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  <c r="AC771" s="123"/>
    </row>
    <row r="772" spans="1:29" ht="15.75" customHeight="1" x14ac:dyDescent="0.25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  <c r="AC772" s="123"/>
    </row>
    <row r="773" spans="1:29" ht="15.75" customHeight="1" x14ac:dyDescent="0.25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  <c r="AB773" s="123"/>
      <c r="AC773" s="123"/>
    </row>
    <row r="774" spans="1:29" ht="15.75" customHeight="1" x14ac:dyDescent="0.25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  <c r="AB774" s="123"/>
      <c r="AC774" s="123"/>
    </row>
    <row r="775" spans="1:29" ht="15.75" customHeight="1" x14ac:dyDescent="0.25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  <c r="AC775" s="123"/>
    </row>
    <row r="776" spans="1:29" ht="15.75" customHeight="1" x14ac:dyDescent="0.25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  <c r="AB776" s="123"/>
      <c r="AC776" s="123"/>
    </row>
    <row r="777" spans="1:29" ht="15.75" customHeight="1" x14ac:dyDescent="0.25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</row>
    <row r="778" spans="1:29" ht="15.75" customHeight="1" x14ac:dyDescent="0.25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/>
      <c r="AC778" s="123"/>
    </row>
    <row r="779" spans="1:29" ht="15.75" customHeight="1" x14ac:dyDescent="0.25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  <c r="AB779" s="123"/>
      <c r="AC779" s="123"/>
    </row>
    <row r="780" spans="1:29" ht="15.75" customHeight="1" x14ac:dyDescent="0.25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  <c r="AB780" s="123"/>
      <c r="AC780" s="123"/>
    </row>
    <row r="781" spans="1:29" ht="15.75" customHeight="1" x14ac:dyDescent="0.25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  <c r="AC781" s="123"/>
    </row>
    <row r="782" spans="1:29" ht="15.75" customHeight="1" x14ac:dyDescent="0.25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  <c r="AB782" s="123"/>
      <c r="AC782" s="123"/>
    </row>
    <row r="783" spans="1:29" ht="15.75" customHeight="1" x14ac:dyDescent="0.25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  <c r="AB783" s="123"/>
      <c r="AC783" s="123"/>
    </row>
    <row r="784" spans="1:29" ht="15.75" customHeight="1" x14ac:dyDescent="0.25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  <c r="AC784" s="123"/>
    </row>
    <row r="785" spans="1:29" ht="15.75" customHeight="1" x14ac:dyDescent="0.25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  <c r="AB785" s="123"/>
      <c r="AC785" s="123"/>
    </row>
    <row r="786" spans="1:29" ht="15.75" customHeight="1" x14ac:dyDescent="0.25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  <c r="AB786" s="123"/>
      <c r="AC786" s="123"/>
    </row>
    <row r="787" spans="1:29" ht="15.75" customHeight="1" x14ac:dyDescent="0.25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  <c r="AB787" s="123"/>
      <c r="AC787" s="123"/>
    </row>
    <row r="788" spans="1:29" ht="15.75" customHeight="1" x14ac:dyDescent="0.25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  <c r="AC788" s="123"/>
    </row>
    <row r="789" spans="1:29" ht="15.75" customHeight="1" x14ac:dyDescent="0.25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  <c r="AC789" s="123"/>
    </row>
    <row r="790" spans="1:29" ht="15.75" customHeight="1" x14ac:dyDescent="0.25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  <c r="AC790" s="123"/>
    </row>
    <row r="791" spans="1:29" ht="15.75" customHeight="1" x14ac:dyDescent="0.25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  <c r="AC791" s="123"/>
    </row>
    <row r="792" spans="1:29" ht="15.75" customHeight="1" x14ac:dyDescent="0.25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  <c r="AC792" s="123"/>
    </row>
    <row r="793" spans="1:29" ht="15.75" customHeight="1" x14ac:dyDescent="0.25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  <c r="AC793" s="123"/>
    </row>
    <row r="794" spans="1:29" ht="15.75" customHeight="1" x14ac:dyDescent="0.25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  <c r="AC794" s="123"/>
    </row>
    <row r="795" spans="1:29" ht="15.75" customHeight="1" x14ac:dyDescent="0.25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  <c r="AC795" s="123"/>
    </row>
    <row r="796" spans="1:29" ht="15.75" customHeight="1" x14ac:dyDescent="0.25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  <c r="AC796" s="123"/>
    </row>
    <row r="797" spans="1:29" ht="15.75" customHeight="1" x14ac:dyDescent="0.25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  <c r="AC797" s="123"/>
    </row>
    <row r="798" spans="1:29" ht="15.75" customHeight="1" x14ac:dyDescent="0.25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  <c r="AC798" s="123"/>
    </row>
    <row r="799" spans="1:29" ht="15.75" customHeight="1" x14ac:dyDescent="0.25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  <c r="AC799" s="123"/>
    </row>
    <row r="800" spans="1:29" ht="15.75" customHeight="1" x14ac:dyDescent="0.25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  <c r="AC800" s="123"/>
    </row>
    <row r="801" spans="1:29" ht="15.75" customHeight="1" x14ac:dyDescent="0.25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  <c r="AB801" s="123"/>
      <c r="AC801" s="123"/>
    </row>
    <row r="802" spans="1:29" ht="15.75" customHeight="1" x14ac:dyDescent="0.25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  <c r="AC802" s="123"/>
    </row>
    <row r="803" spans="1:29" ht="15.75" customHeight="1" x14ac:dyDescent="0.25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  <c r="AC803" s="123"/>
    </row>
    <row r="804" spans="1:29" ht="15.75" customHeight="1" x14ac:dyDescent="0.25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  <c r="AC804" s="123"/>
    </row>
    <row r="805" spans="1:29" ht="15.75" customHeight="1" x14ac:dyDescent="0.25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  <c r="AC805" s="123"/>
    </row>
    <row r="806" spans="1:29" ht="15.75" customHeight="1" x14ac:dyDescent="0.25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  <c r="AB806" s="123"/>
      <c r="AC806" s="123"/>
    </row>
    <row r="807" spans="1:29" ht="15.75" customHeight="1" x14ac:dyDescent="0.25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  <c r="AC807" s="123"/>
    </row>
    <row r="808" spans="1:29" ht="15.75" customHeight="1" x14ac:dyDescent="0.25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  <c r="AC808" s="123"/>
    </row>
    <row r="809" spans="1:29" ht="15.75" customHeight="1" x14ac:dyDescent="0.25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  <c r="AC809" s="123"/>
    </row>
    <row r="810" spans="1:29" ht="15.75" customHeight="1" x14ac:dyDescent="0.25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/>
    </row>
    <row r="811" spans="1:29" ht="15.75" customHeight="1" x14ac:dyDescent="0.25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  <c r="AC811" s="123"/>
    </row>
    <row r="812" spans="1:29" ht="15.75" customHeight="1" x14ac:dyDescent="0.25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  <c r="AC812" s="123"/>
    </row>
    <row r="813" spans="1:29" ht="15.75" customHeight="1" x14ac:dyDescent="0.25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  <c r="AC813" s="123"/>
    </row>
    <row r="814" spans="1:29" ht="15.75" customHeight="1" x14ac:dyDescent="0.25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  <c r="AC814" s="123"/>
    </row>
    <row r="815" spans="1:29" ht="15.75" customHeight="1" x14ac:dyDescent="0.25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  <c r="AB815" s="123"/>
      <c r="AC815" s="123"/>
    </row>
    <row r="816" spans="1:29" ht="15.75" customHeight="1" x14ac:dyDescent="0.25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  <c r="AB816" s="123"/>
      <c r="AC816" s="123"/>
    </row>
    <row r="817" spans="1:29" ht="15.75" customHeight="1" x14ac:dyDescent="0.25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  <c r="AB817" s="123"/>
      <c r="AC817" s="123"/>
    </row>
    <row r="818" spans="1:29" ht="15.75" customHeight="1" x14ac:dyDescent="0.25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  <c r="AC818" s="123"/>
    </row>
    <row r="819" spans="1:29" ht="15.75" customHeight="1" x14ac:dyDescent="0.25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  <c r="AC819" s="123"/>
    </row>
    <row r="820" spans="1:29" ht="15.75" customHeight="1" x14ac:dyDescent="0.25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  <c r="AC820" s="123"/>
    </row>
    <row r="821" spans="1:29" ht="15.75" customHeight="1" x14ac:dyDescent="0.25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  <c r="AC821" s="123"/>
    </row>
    <row r="822" spans="1:29" ht="15.75" customHeight="1" x14ac:dyDescent="0.25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  <c r="AC822" s="123"/>
    </row>
    <row r="823" spans="1:29" ht="15.75" customHeight="1" x14ac:dyDescent="0.25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  <c r="AB823" s="123"/>
      <c r="AC823" s="123"/>
    </row>
    <row r="824" spans="1:29" ht="15.75" customHeight="1" x14ac:dyDescent="0.25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  <c r="AB824" s="123"/>
      <c r="AC824" s="123"/>
    </row>
    <row r="825" spans="1:29" ht="15.75" customHeight="1" x14ac:dyDescent="0.25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  <c r="AB825" s="123"/>
      <c r="AC825" s="123"/>
    </row>
    <row r="826" spans="1:29" ht="15.75" customHeight="1" x14ac:dyDescent="0.25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  <c r="AB826" s="123"/>
      <c r="AC826" s="123"/>
    </row>
    <row r="827" spans="1:29" ht="15.75" customHeight="1" x14ac:dyDescent="0.25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  <c r="AB827" s="123"/>
      <c r="AC827" s="123"/>
    </row>
    <row r="828" spans="1:29" ht="15.75" customHeight="1" x14ac:dyDescent="0.25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  <c r="AB828" s="123"/>
      <c r="AC828" s="123"/>
    </row>
    <row r="829" spans="1:29" ht="15.75" customHeight="1" x14ac:dyDescent="0.25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  <c r="AB829" s="123"/>
      <c r="AC829" s="123"/>
    </row>
    <row r="830" spans="1:29" ht="15.75" customHeight="1" x14ac:dyDescent="0.25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  <c r="AC830" s="123"/>
    </row>
    <row r="831" spans="1:29" ht="15.75" customHeight="1" x14ac:dyDescent="0.25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  <c r="AB831" s="123"/>
      <c r="AC831" s="123"/>
    </row>
    <row r="832" spans="1:29" ht="15.75" customHeight="1" x14ac:dyDescent="0.25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  <c r="AB832" s="123"/>
      <c r="AC832" s="123"/>
    </row>
    <row r="833" spans="1:29" ht="15.75" customHeight="1" x14ac:dyDescent="0.25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  <c r="AC833" s="123"/>
    </row>
    <row r="834" spans="1:29" ht="15.75" customHeight="1" x14ac:dyDescent="0.25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  <c r="AB834" s="123"/>
      <c r="AC834" s="123"/>
    </row>
    <row r="835" spans="1:29" ht="15.75" customHeight="1" x14ac:dyDescent="0.25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  <c r="AB835" s="123"/>
      <c r="AC835" s="123"/>
    </row>
    <row r="836" spans="1:29" ht="15.75" customHeight="1" x14ac:dyDescent="0.25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  <c r="AC836" s="123"/>
    </row>
    <row r="837" spans="1:29" ht="15.75" customHeight="1" x14ac:dyDescent="0.25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  <c r="AC837" s="123"/>
    </row>
    <row r="838" spans="1:29" ht="15.75" customHeight="1" x14ac:dyDescent="0.25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  <c r="AC838" s="123"/>
    </row>
    <row r="839" spans="1:29" ht="15.75" customHeight="1" x14ac:dyDescent="0.25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  <c r="AB839" s="123"/>
      <c r="AC839" s="123"/>
    </row>
    <row r="840" spans="1:29" ht="15.75" customHeight="1" x14ac:dyDescent="0.25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  <c r="AB840" s="123"/>
      <c r="AC840" s="123"/>
    </row>
    <row r="841" spans="1:29" ht="15.75" customHeight="1" x14ac:dyDescent="0.25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  <c r="AB841" s="123"/>
      <c r="AC841" s="123"/>
    </row>
    <row r="842" spans="1:29" ht="15.75" customHeight="1" x14ac:dyDescent="0.25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  <c r="AB842" s="123"/>
      <c r="AC842" s="123"/>
    </row>
    <row r="843" spans="1:29" ht="15.75" customHeight="1" x14ac:dyDescent="0.25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  <c r="AB843" s="123"/>
      <c r="AC843" s="123"/>
    </row>
    <row r="844" spans="1:29" ht="15.75" customHeight="1" x14ac:dyDescent="0.25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  <c r="AB844" s="123"/>
      <c r="AC844" s="123"/>
    </row>
    <row r="845" spans="1:29" ht="15.75" customHeight="1" x14ac:dyDescent="0.25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  <c r="AB845" s="123"/>
      <c r="AC845" s="123"/>
    </row>
    <row r="846" spans="1:29" ht="15.75" customHeight="1" x14ac:dyDescent="0.25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  <c r="AB846" s="123"/>
      <c r="AC846" s="123"/>
    </row>
    <row r="847" spans="1:29" ht="15.75" customHeight="1" x14ac:dyDescent="0.25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  <c r="AB847" s="123"/>
      <c r="AC847" s="123"/>
    </row>
    <row r="848" spans="1:29" ht="15.75" customHeight="1" x14ac:dyDescent="0.25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  <c r="AB848" s="123"/>
      <c r="AC848" s="123"/>
    </row>
    <row r="849" spans="1:29" ht="15.75" customHeight="1" x14ac:dyDescent="0.25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  <c r="AB849" s="123"/>
      <c r="AC849" s="123"/>
    </row>
    <row r="850" spans="1:29" ht="15.75" customHeight="1" x14ac:dyDescent="0.25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  <c r="AB850" s="123"/>
      <c r="AC850" s="123"/>
    </row>
    <row r="851" spans="1:29" ht="15.75" customHeight="1" x14ac:dyDescent="0.25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  <c r="AB851" s="123"/>
      <c r="AC851" s="123"/>
    </row>
    <row r="852" spans="1:29" ht="15.75" customHeight="1" x14ac:dyDescent="0.25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  <c r="AB852" s="123"/>
      <c r="AC852" s="123"/>
    </row>
    <row r="853" spans="1:29" ht="15.75" customHeight="1" x14ac:dyDescent="0.25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  <c r="AB853" s="123"/>
      <c r="AC853" s="123"/>
    </row>
    <row r="854" spans="1:29" ht="15.75" customHeight="1" x14ac:dyDescent="0.2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  <c r="AB854" s="123"/>
      <c r="AC854" s="123"/>
    </row>
    <row r="855" spans="1:29" ht="15.75" customHeight="1" x14ac:dyDescent="0.25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  <c r="AB855" s="123"/>
      <c r="AC855" s="123"/>
    </row>
    <row r="856" spans="1:29" ht="15.75" customHeight="1" x14ac:dyDescent="0.25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  <c r="AB856" s="123"/>
      <c r="AC856" s="123"/>
    </row>
    <row r="857" spans="1:29" ht="15.75" customHeight="1" x14ac:dyDescent="0.25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  <c r="AB857" s="123"/>
      <c r="AC857" s="123"/>
    </row>
    <row r="858" spans="1:29" ht="15.75" customHeight="1" x14ac:dyDescent="0.25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  <c r="AB858" s="123"/>
      <c r="AC858" s="123"/>
    </row>
    <row r="859" spans="1:29" ht="15.75" customHeight="1" x14ac:dyDescent="0.25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  <c r="AB859" s="123"/>
      <c r="AC859" s="123"/>
    </row>
    <row r="860" spans="1:29" ht="15.75" customHeight="1" x14ac:dyDescent="0.25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  <c r="AB860" s="123"/>
      <c r="AC860" s="123"/>
    </row>
    <row r="861" spans="1:29" ht="15.75" customHeight="1" x14ac:dyDescent="0.25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  <c r="AB861" s="123"/>
      <c r="AC861" s="123"/>
    </row>
    <row r="862" spans="1:29" ht="15.75" customHeight="1" x14ac:dyDescent="0.25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  <c r="AB862" s="123"/>
      <c r="AC862" s="123"/>
    </row>
    <row r="863" spans="1:29" ht="15.75" customHeight="1" x14ac:dyDescent="0.25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  <c r="AB863" s="123"/>
      <c r="AC863" s="123"/>
    </row>
    <row r="864" spans="1:29" ht="15.75" customHeight="1" x14ac:dyDescent="0.25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  <c r="AB864" s="123"/>
      <c r="AC864" s="123"/>
    </row>
    <row r="865" spans="1:29" ht="15.75" customHeight="1" x14ac:dyDescent="0.25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  <c r="AB865" s="123"/>
      <c r="AC865" s="123"/>
    </row>
    <row r="866" spans="1:29" ht="15.75" customHeight="1" x14ac:dyDescent="0.25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  <c r="AB866" s="123"/>
      <c r="AC866" s="123"/>
    </row>
    <row r="867" spans="1:29" ht="15.75" customHeight="1" x14ac:dyDescent="0.25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  <c r="AB867" s="123"/>
      <c r="AC867" s="123"/>
    </row>
    <row r="868" spans="1:29" ht="15.75" customHeight="1" x14ac:dyDescent="0.25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  <c r="AB868" s="123"/>
      <c r="AC868" s="123"/>
    </row>
    <row r="869" spans="1:29" ht="15.75" customHeight="1" x14ac:dyDescent="0.25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  <c r="AB869" s="123"/>
      <c r="AC869" s="123"/>
    </row>
    <row r="870" spans="1:29" ht="15.75" customHeight="1" x14ac:dyDescent="0.25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  <c r="AB870" s="123"/>
      <c r="AC870" s="123"/>
    </row>
    <row r="871" spans="1:29" ht="15.75" customHeight="1" x14ac:dyDescent="0.25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  <c r="AB871" s="123"/>
      <c r="AC871" s="123"/>
    </row>
    <row r="872" spans="1:29" ht="15.75" customHeight="1" x14ac:dyDescent="0.25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  <c r="AB872" s="123"/>
      <c r="AC872" s="123"/>
    </row>
    <row r="873" spans="1:29" ht="15.75" customHeight="1" x14ac:dyDescent="0.25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  <c r="AC873" s="123"/>
    </row>
    <row r="874" spans="1:29" ht="15.75" customHeight="1" x14ac:dyDescent="0.25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  <c r="AB874" s="123"/>
      <c r="AC874" s="123"/>
    </row>
    <row r="875" spans="1:29" ht="15.75" customHeight="1" x14ac:dyDescent="0.25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  <c r="AB875" s="123"/>
      <c r="AC875" s="123"/>
    </row>
    <row r="876" spans="1:29" ht="15.75" customHeight="1" x14ac:dyDescent="0.25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  <c r="AB876" s="123"/>
      <c r="AC876" s="123"/>
    </row>
    <row r="877" spans="1:29" ht="15.75" customHeight="1" x14ac:dyDescent="0.25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  <c r="AB877" s="123"/>
      <c r="AC877" s="123"/>
    </row>
    <row r="878" spans="1:29" ht="15.75" customHeight="1" x14ac:dyDescent="0.25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  <c r="AB878" s="123"/>
      <c r="AC878" s="123"/>
    </row>
    <row r="879" spans="1:29" ht="15.75" customHeight="1" x14ac:dyDescent="0.25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  <c r="AB879" s="123"/>
      <c r="AC879" s="123"/>
    </row>
    <row r="880" spans="1:29" ht="15.75" customHeight="1" x14ac:dyDescent="0.25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  <c r="AB880" s="123"/>
      <c r="AC880" s="123"/>
    </row>
    <row r="881" spans="1:29" ht="15.75" customHeight="1" x14ac:dyDescent="0.25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  <c r="AB881" s="123"/>
      <c r="AC881" s="123"/>
    </row>
    <row r="882" spans="1:29" ht="15.75" customHeight="1" x14ac:dyDescent="0.25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  <c r="AB882" s="123"/>
      <c r="AC882" s="123"/>
    </row>
    <row r="883" spans="1:29" ht="15.75" customHeight="1" x14ac:dyDescent="0.25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  <c r="AB883" s="123"/>
      <c r="AC883" s="123"/>
    </row>
    <row r="884" spans="1:29" ht="15.75" customHeight="1" x14ac:dyDescent="0.25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  <c r="AB884" s="123"/>
      <c r="AC884" s="123"/>
    </row>
    <row r="885" spans="1:29" ht="15.75" customHeight="1" x14ac:dyDescent="0.25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  <c r="AB885" s="123"/>
      <c r="AC885" s="123"/>
    </row>
    <row r="886" spans="1:29" ht="15.75" customHeight="1" x14ac:dyDescent="0.25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  <c r="AB886" s="123"/>
      <c r="AC886" s="123"/>
    </row>
    <row r="887" spans="1:29" ht="15.75" customHeight="1" x14ac:dyDescent="0.25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  <c r="AB887" s="123"/>
      <c r="AC887" s="123"/>
    </row>
    <row r="888" spans="1:29" ht="15.75" customHeight="1" x14ac:dyDescent="0.25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  <c r="AB888" s="123"/>
      <c r="AC888" s="123"/>
    </row>
    <row r="889" spans="1:29" ht="15.75" customHeight="1" x14ac:dyDescent="0.25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  <c r="AB889" s="123"/>
      <c r="AC889" s="123"/>
    </row>
    <row r="890" spans="1:29" ht="15.75" customHeight="1" x14ac:dyDescent="0.25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  <c r="AB890" s="123"/>
      <c r="AC890" s="123"/>
    </row>
    <row r="891" spans="1:29" ht="15.75" customHeight="1" x14ac:dyDescent="0.25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  <c r="AB891" s="123"/>
      <c r="AC891" s="123"/>
    </row>
    <row r="892" spans="1:29" ht="15.75" customHeight="1" x14ac:dyDescent="0.25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  <c r="AB892" s="123"/>
      <c r="AC892" s="123"/>
    </row>
    <row r="893" spans="1:29" ht="15.75" customHeight="1" x14ac:dyDescent="0.25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  <c r="AB893" s="123"/>
      <c r="AC893" s="123"/>
    </row>
    <row r="894" spans="1:29" ht="15.75" customHeight="1" x14ac:dyDescent="0.25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  <c r="AB894" s="123"/>
      <c r="AC894" s="123"/>
    </row>
    <row r="895" spans="1:29" ht="15.75" customHeight="1" x14ac:dyDescent="0.25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  <c r="AB895" s="123"/>
      <c r="AC895" s="123"/>
    </row>
    <row r="896" spans="1:29" ht="15.75" customHeight="1" x14ac:dyDescent="0.25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  <c r="AB896" s="123"/>
      <c r="AC896" s="123"/>
    </row>
    <row r="897" spans="1:29" ht="15.75" customHeight="1" x14ac:dyDescent="0.25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  <c r="AB897" s="123"/>
      <c r="AC897" s="123"/>
    </row>
    <row r="898" spans="1:29" ht="15.75" customHeight="1" x14ac:dyDescent="0.25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  <c r="AB898" s="123"/>
      <c r="AC898" s="123"/>
    </row>
    <row r="899" spans="1:29" ht="15.75" customHeight="1" x14ac:dyDescent="0.25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  <c r="AB899" s="123"/>
      <c r="AC899" s="123"/>
    </row>
    <row r="900" spans="1:29" ht="15.75" customHeight="1" x14ac:dyDescent="0.25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  <c r="AB900" s="123"/>
      <c r="AC900" s="123"/>
    </row>
    <row r="901" spans="1:29" ht="15.75" customHeight="1" x14ac:dyDescent="0.25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  <c r="AB901" s="123"/>
      <c r="AC901" s="123"/>
    </row>
    <row r="902" spans="1:29" ht="15.75" customHeight="1" x14ac:dyDescent="0.25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  <c r="AB902" s="123"/>
      <c r="AC902" s="123"/>
    </row>
    <row r="903" spans="1:29" ht="15.75" customHeight="1" x14ac:dyDescent="0.25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  <c r="AB903" s="123"/>
      <c r="AC903" s="123"/>
    </row>
    <row r="904" spans="1:29" ht="15.75" customHeight="1" x14ac:dyDescent="0.25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  <c r="AB904" s="123"/>
      <c r="AC904" s="123"/>
    </row>
    <row r="905" spans="1:29" ht="15.75" customHeight="1" x14ac:dyDescent="0.25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  <c r="AB905" s="123"/>
      <c r="AC905" s="123"/>
    </row>
    <row r="906" spans="1:29" ht="15.75" customHeight="1" x14ac:dyDescent="0.25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  <c r="AB906" s="123"/>
      <c r="AC906" s="123"/>
    </row>
    <row r="907" spans="1:29" ht="15.75" customHeight="1" x14ac:dyDescent="0.25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  <c r="AB907" s="123"/>
      <c r="AC907" s="123"/>
    </row>
    <row r="908" spans="1:29" ht="15.75" customHeight="1" x14ac:dyDescent="0.25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  <c r="AB908" s="123"/>
      <c r="AC908" s="123"/>
    </row>
    <row r="909" spans="1:29" ht="15.75" customHeight="1" x14ac:dyDescent="0.25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  <c r="AB909" s="123"/>
      <c r="AC909" s="123"/>
    </row>
    <row r="910" spans="1:29" ht="15.75" customHeight="1" x14ac:dyDescent="0.25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  <c r="AB910" s="123"/>
      <c r="AC910" s="123"/>
    </row>
    <row r="911" spans="1:29" ht="15.75" customHeight="1" x14ac:dyDescent="0.25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  <c r="AB911" s="123"/>
      <c r="AC911" s="123"/>
    </row>
    <row r="912" spans="1:29" ht="15.75" customHeight="1" x14ac:dyDescent="0.25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  <c r="AB912" s="123"/>
      <c r="AC912" s="123"/>
    </row>
    <row r="913" spans="1:29" ht="15.75" customHeight="1" x14ac:dyDescent="0.25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  <c r="AB913" s="123"/>
      <c r="AC913" s="123"/>
    </row>
    <row r="914" spans="1:29" ht="15.75" customHeight="1" x14ac:dyDescent="0.25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  <c r="AB914" s="123"/>
      <c r="AC914" s="123"/>
    </row>
    <row r="915" spans="1:29" ht="15.75" customHeight="1" x14ac:dyDescent="0.25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  <c r="AB915" s="123"/>
      <c r="AC915" s="123"/>
    </row>
    <row r="916" spans="1:29" ht="15.75" customHeight="1" x14ac:dyDescent="0.25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  <c r="AB916" s="123"/>
      <c r="AC916" s="123"/>
    </row>
    <row r="917" spans="1:29" ht="15.75" customHeight="1" x14ac:dyDescent="0.25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  <c r="AB917" s="123"/>
      <c r="AC917" s="123"/>
    </row>
    <row r="918" spans="1:29" ht="15.75" customHeight="1" x14ac:dyDescent="0.25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  <c r="AB918" s="123"/>
      <c r="AC918" s="123"/>
    </row>
    <row r="919" spans="1:29" ht="15.75" customHeight="1" x14ac:dyDescent="0.25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  <c r="AB919" s="123"/>
      <c r="AC919" s="123"/>
    </row>
    <row r="920" spans="1:29" ht="15.75" customHeight="1" x14ac:dyDescent="0.25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  <c r="AB920" s="123"/>
      <c r="AC920" s="123"/>
    </row>
    <row r="921" spans="1:29" ht="15.75" customHeight="1" x14ac:dyDescent="0.25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  <c r="AB921" s="123"/>
      <c r="AC921" s="123"/>
    </row>
    <row r="922" spans="1:29" ht="15.75" customHeight="1" x14ac:dyDescent="0.25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  <c r="AB922" s="123"/>
      <c r="AC922" s="123"/>
    </row>
    <row r="923" spans="1:29" ht="15.75" customHeight="1" x14ac:dyDescent="0.25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  <c r="AB923" s="123"/>
      <c r="AC923" s="123"/>
    </row>
    <row r="924" spans="1:29" ht="15.75" customHeight="1" x14ac:dyDescent="0.25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  <c r="AB924" s="123"/>
      <c r="AC924" s="123"/>
    </row>
    <row r="925" spans="1:29" ht="15.75" customHeight="1" x14ac:dyDescent="0.25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  <c r="AB925" s="123"/>
      <c r="AC925" s="123"/>
    </row>
    <row r="926" spans="1:29" ht="15.75" customHeight="1" x14ac:dyDescent="0.25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  <c r="AB926" s="123"/>
      <c r="AC926" s="123"/>
    </row>
    <row r="927" spans="1:29" ht="15.75" customHeight="1" x14ac:dyDescent="0.25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  <c r="AB927" s="123"/>
      <c r="AC927" s="123"/>
    </row>
    <row r="928" spans="1:29" ht="15.75" customHeight="1" x14ac:dyDescent="0.25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  <c r="AB928" s="123"/>
      <c r="AC928" s="123"/>
    </row>
    <row r="929" spans="1:29" ht="15.75" customHeight="1" x14ac:dyDescent="0.25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  <c r="AB929" s="123"/>
      <c r="AC929" s="123"/>
    </row>
    <row r="930" spans="1:29" ht="15.75" customHeight="1" x14ac:dyDescent="0.25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  <c r="AB930" s="123"/>
      <c r="AC930" s="123"/>
    </row>
    <row r="931" spans="1:29" ht="15.75" customHeight="1" x14ac:dyDescent="0.25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  <c r="AB931" s="123"/>
      <c r="AC931" s="123"/>
    </row>
    <row r="932" spans="1:29" ht="15.75" customHeight="1" x14ac:dyDescent="0.25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  <c r="AB932" s="123"/>
      <c r="AC932" s="123"/>
    </row>
    <row r="933" spans="1:29" ht="15.75" customHeight="1" x14ac:dyDescent="0.25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  <c r="AB933" s="123"/>
      <c r="AC933" s="123"/>
    </row>
    <row r="934" spans="1:29" ht="15.75" customHeight="1" x14ac:dyDescent="0.25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  <c r="AB934" s="123"/>
      <c r="AC934" s="123"/>
    </row>
    <row r="935" spans="1:29" ht="15.75" customHeight="1" x14ac:dyDescent="0.25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  <c r="AB935" s="123"/>
      <c r="AC935" s="123"/>
    </row>
    <row r="936" spans="1:29" ht="15.75" customHeight="1" x14ac:dyDescent="0.25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  <c r="AB936" s="123"/>
      <c r="AC936" s="123"/>
    </row>
    <row r="937" spans="1:29" ht="15.75" customHeight="1" x14ac:dyDescent="0.25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  <c r="AC937" s="123"/>
    </row>
    <row r="938" spans="1:29" ht="15.75" customHeight="1" x14ac:dyDescent="0.25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  <c r="AB938" s="123"/>
      <c r="AC938" s="123"/>
    </row>
    <row r="939" spans="1:29" ht="15.75" customHeight="1" x14ac:dyDescent="0.25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  <c r="AB939" s="123"/>
      <c r="AC939" s="123"/>
    </row>
    <row r="940" spans="1:29" ht="15.75" customHeight="1" x14ac:dyDescent="0.25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  <c r="AB940" s="123"/>
      <c r="AC940" s="123"/>
    </row>
    <row r="941" spans="1:29" ht="15.75" customHeight="1" x14ac:dyDescent="0.25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  <c r="AB941" s="123"/>
      <c r="AC941" s="123"/>
    </row>
    <row r="942" spans="1:29" ht="15.75" customHeight="1" x14ac:dyDescent="0.25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  <c r="AB942" s="123"/>
      <c r="AC942" s="123"/>
    </row>
    <row r="943" spans="1:29" ht="15.75" customHeight="1" x14ac:dyDescent="0.25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  <c r="AB943" s="123"/>
      <c r="AC943" s="123"/>
    </row>
    <row r="944" spans="1:29" ht="15.75" customHeight="1" x14ac:dyDescent="0.25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  <c r="AB944" s="123"/>
      <c r="AC944" s="123"/>
    </row>
    <row r="945" spans="1:29" ht="15.75" customHeight="1" x14ac:dyDescent="0.25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  <c r="AB945" s="123"/>
      <c r="AC945" s="123"/>
    </row>
    <row r="946" spans="1:29" ht="15.75" customHeight="1" x14ac:dyDescent="0.25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  <c r="AB946" s="123"/>
      <c r="AC946" s="123"/>
    </row>
    <row r="947" spans="1:29" ht="15.75" customHeight="1" x14ac:dyDescent="0.25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  <c r="AB947" s="123"/>
      <c r="AC947" s="123"/>
    </row>
    <row r="948" spans="1:29" ht="15.75" customHeight="1" x14ac:dyDescent="0.25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  <c r="AB948" s="123"/>
      <c r="AC948" s="123"/>
    </row>
    <row r="949" spans="1:29" ht="15.75" customHeight="1" x14ac:dyDescent="0.25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  <c r="AB949" s="123"/>
      <c r="AC949" s="123"/>
    </row>
    <row r="950" spans="1:29" ht="15.75" customHeight="1" x14ac:dyDescent="0.25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  <c r="AB950" s="123"/>
      <c r="AC950" s="123"/>
    </row>
    <row r="951" spans="1:29" ht="15.75" customHeight="1" x14ac:dyDescent="0.25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  <c r="AB951" s="123"/>
      <c r="AC951" s="123"/>
    </row>
    <row r="952" spans="1:29" ht="15.75" customHeight="1" x14ac:dyDescent="0.25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  <c r="AB952" s="123"/>
      <c r="AC952" s="123"/>
    </row>
    <row r="953" spans="1:29" ht="15.75" customHeight="1" x14ac:dyDescent="0.25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  <c r="AB953" s="123"/>
      <c r="AC953" s="123"/>
    </row>
    <row r="954" spans="1:29" ht="15.75" customHeight="1" x14ac:dyDescent="0.25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  <c r="AB954" s="123"/>
      <c r="AC954" s="123"/>
    </row>
    <row r="955" spans="1:29" ht="15.75" customHeight="1" x14ac:dyDescent="0.25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  <c r="AB955" s="123"/>
      <c r="AC955" s="123"/>
    </row>
    <row r="956" spans="1:29" ht="15.75" customHeight="1" x14ac:dyDescent="0.25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  <c r="AB956" s="123"/>
      <c r="AC956" s="123"/>
    </row>
    <row r="957" spans="1:29" ht="15.75" customHeight="1" x14ac:dyDescent="0.25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  <c r="AB957" s="123"/>
      <c r="AC957" s="123"/>
    </row>
    <row r="958" spans="1:29" ht="15.75" customHeight="1" x14ac:dyDescent="0.25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  <c r="AB958" s="123"/>
      <c r="AC958" s="123"/>
    </row>
    <row r="959" spans="1:29" ht="15.75" customHeight="1" x14ac:dyDescent="0.25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  <c r="AB959" s="123"/>
      <c r="AC959" s="123"/>
    </row>
    <row r="960" spans="1:29" ht="15.75" customHeight="1" x14ac:dyDescent="0.25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  <c r="AB960" s="123"/>
      <c r="AC960" s="123"/>
    </row>
    <row r="961" spans="1:29" ht="15.75" customHeight="1" x14ac:dyDescent="0.25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  <c r="AB961" s="123"/>
      <c r="AC961" s="123"/>
    </row>
    <row r="962" spans="1:29" ht="15.75" customHeight="1" x14ac:dyDescent="0.25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  <c r="AB962" s="123"/>
      <c r="AC962" s="123"/>
    </row>
    <row r="963" spans="1:29" ht="15.75" customHeight="1" x14ac:dyDescent="0.25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  <c r="AB963" s="123"/>
      <c r="AC963" s="123"/>
    </row>
    <row r="964" spans="1:29" ht="15.75" customHeight="1" x14ac:dyDescent="0.25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  <c r="AB964" s="123"/>
      <c r="AC964" s="123"/>
    </row>
    <row r="965" spans="1:29" ht="15.75" customHeight="1" x14ac:dyDescent="0.25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  <c r="AB965" s="123"/>
      <c r="AC965" s="123"/>
    </row>
    <row r="966" spans="1:29" ht="15.75" customHeight="1" x14ac:dyDescent="0.25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  <c r="AB966" s="123"/>
      <c r="AC966" s="123"/>
    </row>
    <row r="967" spans="1:29" ht="15.75" customHeight="1" x14ac:dyDescent="0.25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  <c r="AB967" s="123"/>
      <c r="AC967" s="123"/>
    </row>
    <row r="968" spans="1:29" ht="15.75" customHeight="1" x14ac:dyDescent="0.25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  <c r="AB968" s="123"/>
      <c r="AC968" s="123"/>
    </row>
    <row r="969" spans="1:29" ht="15.75" customHeight="1" x14ac:dyDescent="0.25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  <c r="AB969" s="123"/>
      <c r="AC969" s="123"/>
    </row>
    <row r="970" spans="1:29" ht="15.75" customHeight="1" x14ac:dyDescent="0.25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  <c r="AB970" s="123"/>
      <c r="AC970" s="123"/>
    </row>
    <row r="971" spans="1:29" ht="15.75" customHeight="1" x14ac:dyDescent="0.25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  <c r="AB971" s="123"/>
      <c r="AC971" s="123"/>
    </row>
    <row r="972" spans="1:29" ht="15.75" customHeight="1" x14ac:dyDescent="0.25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  <c r="AB972" s="123"/>
      <c r="AC972" s="123"/>
    </row>
    <row r="973" spans="1:29" ht="15.75" customHeight="1" x14ac:dyDescent="0.25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  <c r="AB973" s="123"/>
      <c r="AC973" s="123"/>
    </row>
    <row r="974" spans="1:29" ht="15.75" customHeight="1" x14ac:dyDescent="0.25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  <c r="AB974" s="123"/>
      <c r="AC974" s="123"/>
    </row>
    <row r="975" spans="1:29" ht="15.75" customHeight="1" x14ac:dyDescent="0.25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  <c r="AB975" s="123"/>
      <c r="AC975" s="123"/>
    </row>
    <row r="976" spans="1:29" ht="15.75" customHeight="1" x14ac:dyDescent="0.25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  <c r="AB976" s="123"/>
      <c r="AC976" s="123"/>
    </row>
    <row r="977" spans="1:29" ht="15.75" customHeight="1" x14ac:dyDescent="0.25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  <c r="AB977" s="123"/>
      <c r="AC977" s="123"/>
    </row>
    <row r="978" spans="1:29" ht="15.75" customHeight="1" x14ac:dyDescent="0.25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  <c r="AB978" s="123"/>
      <c r="AC978" s="123"/>
    </row>
    <row r="979" spans="1:29" ht="15.75" customHeight="1" x14ac:dyDescent="0.25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  <c r="AB979" s="123"/>
      <c r="AC979" s="123"/>
    </row>
    <row r="980" spans="1:29" ht="15.75" customHeight="1" x14ac:dyDescent="0.25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  <c r="AB980" s="123"/>
      <c r="AC980" s="123"/>
    </row>
    <row r="981" spans="1:29" ht="15.75" customHeight="1" x14ac:dyDescent="0.25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  <c r="AB981" s="123"/>
      <c r="AC981" s="123"/>
    </row>
    <row r="982" spans="1:29" ht="15.75" customHeight="1" x14ac:dyDescent="0.25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  <c r="AB982" s="123"/>
      <c r="AC982" s="123"/>
    </row>
    <row r="983" spans="1:29" ht="15.75" customHeight="1" x14ac:dyDescent="0.25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  <c r="AB983" s="123"/>
      <c r="AC983" s="123"/>
    </row>
    <row r="984" spans="1:29" ht="15.75" customHeight="1" x14ac:dyDescent="0.25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  <c r="AB984" s="123"/>
      <c r="AC984" s="123"/>
    </row>
    <row r="985" spans="1:29" ht="15.75" customHeight="1" x14ac:dyDescent="0.25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  <c r="AB985" s="123"/>
      <c r="AC985" s="123"/>
    </row>
    <row r="986" spans="1:29" ht="15.75" customHeight="1" x14ac:dyDescent="0.25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  <c r="AB986" s="123"/>
      <c r="AC986" s="123"/>
    </row>
    <row r="987" spans="1:29" ht="15.75" customHeight="1" x14ac:dyDescent="0.25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  <c r="AB987" s="123"/>
      <c r="AC987" s="123"/>
    </row>
    <row r="988" spans="1:29" ht="15.75" customHeight="1" x14ac:dyDescent="0.25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  <c r="AB988" s="123"/>
      <c r="AC988" s="123"/>
    </row>
    <row r="989" spans="1:29" ht="15.75" customHeight="1" x14ac:dyDescent="0.25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  <c r="AB989" s="123"/>
      <c r="AC989" s="123"/>
    </row>
    <row r="990" spans="1:29" ht="15.75" customHeight="1" x14ac:dyDescent="0.25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  <c r="AB990" s="123"/>
      <c r="AC990" s="123"/>
    </row>
    <row r="991" spans="1:29" ht="15.75" customHeight="1" x14ac:dyDescent="0.25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  <c r="AB991" s="123"/>
      <c r="AC991" s="123"/>
    </row>
    <row r="992" spans="1:29" ht="15.75" customHeight="1" x14ac:dyDescent="0.25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  <c r="AB992" s="123"/>
      <c r="AC992" s="123"/>
    </row>
    <row r="993" spans="1:29" ht="15.75" customHeight="1" x14ac:dyDescent="0.25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  <c r="AB993" s="123"/>
      <c r="AC993" s="123"/>
    </row>
    <row r="994" spans="1:29" ht="15.75" customHeight="1" x14ac:dyDescent="0.25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  <c r="AB994" s="123"/>
      <c r="AC994" s="123"/>
    </row>
    <row r="995" spans="1:29" ht="15.75" customHeight="1" x14ac:dyDescent="0.25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  <c r="AB995" s="123"/>
      <c r="AC995" s="123"/>
    </row>
    <row r="996" spans="1:29" ht="15.75" customHeight="1" x14ac:dyDescent="0.25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  <c r="AB996" s="123"/>
      <c r="AC996" s="123"/>
    </row>
    <row r="997" spans="1:29" ht="15.75" customHeight="1" x14ac:dyDescent="0.25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  <c r="AB997" s="123"/>
      <c r="AC997" s="123"/>
    </row>
    <row r="998" spans="1:29" ht="15.75" customHeight="1" x14ac:dyDescent="0.25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  <c r="AB998" s="123"/>
      <c r="AC998" s="123"/>
    </row>
    <row r="999" spans="1:29" ht="15.75" customHeight="1" x14ac:dyDescent="0.25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  <c r="AB999" s="123"/>
      <c r="AC999" s="123"/>
    </row>
    <row r="1000" spans="1:29" ht="15.75" customHeight="1" x14ac:dyDescent="0.25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  <c r="AA1000" s="123"/>
      <c r="AB1000" s="123"/>
      <c r="AC1000" s="123"/>
    </row>
  </sheetData>
  <mergeCells count="4">
    <mergeCell ref="A1:I1"/>
    <mergeCell ref="A2:I2"/>
    <mergeCell ref="A4:I4"/>
    <mergeCell ref="A6:D6"/>
  </mergeCells>
  <pageMargins left="0.70866141732283472" right="0.7086614173228347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3"/>
  <sheetViews>
    <sheetView topLeftCell="A16" workbookViewId="0">
      <selection activeCell="N23" sqref="N23"/>
    </sheetView>
  </sheetViews>
  <sheetFormatPr defaultColWidth="14.42578125" defaultRowHeight="15" customHeight="1" x14ac:dyDescent="0.2"/>
  <cols>
    <col min="1" max="1" width="9.7109375" customWidth="1"/>
    <col min="2" max="2" width="52.28515625" customWidth="1"/>
    <col min="3" max="3" width="11.85546875" customWidth="1"/>
    <col min="4" max="4" width="11.42578125" customWidth="1"/>
    <col min="5" max="5" width="9.42578125" customWidth="1"/>
    <col min="6" max="7" width="15.140625" customWidth="1"/>
    <col min="8" max="8" width="16.7109375" hidden="1" customWidth="1"/>
    <col min="9" max="9" width="16.42578125" hidden="1" customWidth="1"/>
    <col min="10" max="10" width="12.5703125" hidden="1" customWidth="1"/>
    <col min="11" max="12" width="10.7109375" customWidth="1"/>
    <col min="13" max="26" width="9.140625" customWidth="1"/>
  </cols>
  <sheetData>
    <row r="1" spans="1:26" ht="15.75" customHeight="1" x14ac:dyDescent="0.25">
      <c r="A1" s="549" t="s">
        <v>0</v>
      </c>
      <c r="B1" s="550"/>
      <c r="C1" s="550"/>
      <c r="D1" s="550"/>
      <c r="E1" s="551"/>
      <c r="F1" s="137"/>
      <c r="G1" s="176"/>
      <c r="H1" s="177"/>
      <c r="I1" s="177"/>
      <c r="J1" s="177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549" t="s">
        <v>175</v>
      </c>
      <c r="B2" s="550"/>
      <c r="C2" s="550"/>
      <c r="D2" s="550"/>
      <c r="E2" s="551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5.75" customHeight="1" x14ac:dyDescent="0.25">
      <c r="A3" s="179"/>
      <c r="B3" s="179"/>
      <c r="C3" s="180"/>
      <c r="D3" s="180"/>
      <c r="E3" s="181"/>
      <c r="F3" s="181"/>
      <c r="G3" s="181"/>
      <c r="H3" s="181"/>
      <c r="I3" s="181"/>
      <c r="J3" s="18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5">
      <c r="A4" s="140" t="s">
        <v>176</v>
      </c>
      <c r="B4" s="140" t="s">
        <v>177</v>
      </c>
      <c r="C4" s="182" t="s">
        <v>6</v>
      </c>
      <c r="D4" s="182" t="s">
        <v>7</v>
      </c>
      <c r="E4" s="182" t="s">
        <v>29</v>
      </c>
      <c r="F4" s="181"/>
      <c r="G4" s="181"/>
      <c r="H4" s="181"/>
      <c r="I4" s="181"/>
      <c r="J4" s="18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">
      <c r="A5" s="582">
        <v>1</v>
      </c>
      <c r="B5" s="565"/>
      <c r="C5" s="183">
        <v>2</v>
      </c>
      <c r="D5" s="183">
        <v>3</v>
      </c>
      <c r="E5" s="113" t="s">
        <v>178</v>
      </c>
      <c r="F5" s="184"/>
      <c r="G5" s="184"/>
      <c r="H5" s="184"/>
      <c r="I5" s="184"/>
      <c r="J5" s="184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ht="15.75" customHeight="1" x14ac:dyDescent="0.25">
      <c r="A6" s="186" t="s">
        <v>324</v>
      </c>
      <c r="B6" s="187" t="s">
        <v>325</v>
      </c>
      <c r="C6" s="142">
        <v>551424</v>
      </c>
      <c r="D6" s="142">
        <v>693042</v>
      </c>
      <c r="E6" s="142">
        <f t="shared" ref="E6:E10" si="0">SUM(D6/C6*100)</f>
        <v>125.68223363509749</v>
      </c>
      <c r="F6" s="181"/>
      <c r="G6" s="181"/>
      <c r="H6" s="181"/>
      <c r="I6" s="181"/>
      <c r="J6" s="181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392" customFormat="1" ht="15.75" customHeight="1" x14ac:dyDescent="0.25">
      <c r="A7" s="393" t="s">
        <v>326</v>
      </c>
      <c r="B7" s="394" t="s">
        <v>327</v>
      </c>
      <c r="C7" s="545">
        <v>24417</v>
      </c>
      <c r="D7" s="545">
        <v>27089</v>
      </c>
      <c r="E7" s="545">
        <f t="shared" si="0"/>
        <v>110.94319531473973</v>
      </c>
      <c r="F7" s="395"/>
      <c r="G7" s="395"/>
      <c r="H7" s="395"/>
      <c r="I7" s="395"/>
      <c r="J7" s="395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</row>
    <row r="8" spans="1:26" s="372" customFormat="1" ht="15" customHeight="1" x14ac:dyDescent="0.25">
      <c r="A8" s="411">
        <v>11</v>
      </c>
      <c r="B8" s="411" t="s">
        <v>65</v>
      </c>
      <c r="C8" s="412">
        <v>2400</v>
      </c>
      <c r="D8" s="412">
        <v>215</v>
      </c>
      <c r="E8" s="412">
        <f t="shared" si="0"/>
        <v>8.9583333333333339</v>
      </c>
      <c r="F8" s="403"/>
      <c r="G8" s="404"/>
      <c r="H8" s="404"/>
      <c r="I8" s="404"/>
      <c r="J8" s="404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</row>
    <row r="9" spans="1:26" ht="15.75" customHeight="1" x14ac:dyDescent="0.2">
      <c r="A9" s="189">
        <v>3</v>
      </c>
      <c r="B9" s="141" t="s">
        <v>78</v>
      </c>
      <c r="C9" s="190">
        <v>2400</v>
      </c>
      <c r="D9" s="190">
        <v>215</v>
      </c>
      <c r="E9" s="190">
        <f t="shared" si="0"/>
        <v>8.9583333333333339</v>
      </c>
      <c r="F9" s="181"/>
      <c r="G9" s="191"/>
      <c r="H9" s="192"/>
      <c r="I9" s="192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</row>
    <row r="10" spans="1:26" ht="14.25" customHeight="1" x14ac:dyDescent="0.25">
      <c r="A10" s="421">
        <v>3222</v>
      </c>
      <c r="B10" s="420" t="s">
        <v>85</v>
      </c>
      <c r="C10" s="546">
        <v>2400</v>
      </c>
      <c r="D10" s="546">
        <v>215</v>
      </c>
      <c r="E10" s="546">
        <f t="shared" si="0"/>
        <v>8.9583333333333339</v>
      </c>
      <c r="F10" s="181"/>
      <c r="G10" s="181"/>
      <c r="H10" s="194"/>
      <c r="I10" s="19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372" customFormat="1" ht="15.75" customHeight="1" x14ac:dyDescent="0.25">
      <c r="A11" s="411">
        <v>43</v>
      </c>
      <c r="B11" s="411" t="s">
        <v>180</v>
      </c>
      <c r="C11" s="413">
        <v>7963</v>
      </c>
      <c r="D11" s="413">
        <f t="shared" ref="D11" si="1">SUM(D12)</f>
        <v>1394.66</v>
      </c>
      <c r="E11" s="414">
        <f t="shared" ref="E11:E13" si="2">(D11/C11)*100</f>
        <v>17.514253422077108</v>
      </c>
      <c r="F11" s="403"/>
      <c r="G11" s="406"/>
      <c r="H11" s="406"/>
      <c r="I11" s="406"/>
      <c r="J11" s="406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</row>
    <row r="12" spans="1:26" ht="15.75" customHeight="1" x14ac:dyDescent="0.25">
      <c r="A12" s="189">
        <v>3</v>
      </c>
      <c r="B12" s="141" t="s">
        <v>78</v>
      </c>
      <c r="C12" s="143">
        <v>7963</v>
      </c>
      <c r="D12" s="143">
        <v>1394.66</v>
      </c>
      <c r="E12" s="414">
        <f t="shared" si="2"/>
        <v>17.514253422077108</v>
      </c>
      <c r="F12" s="181"/>
      <c r="G12" s="196"/>
      <c r="H12" s="196"/>
      <c r="I12" s="196"/>
      <c r="J12" s="196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s="384" customFormat="1" ht="15.75" customHeight="1" x14ac:dyDescent="0.25">
      <c r="A13" s="207">
        <v>3222</v>
      </c>
      <c r="B13" s="200" t="s">
        <v>104</v>
      </c>
      <c r="C13" s="161">
        <v>7963</v>
      </c>
      <c r="D13" s="161">
        <v>1395</v>
      </c>
      <c r="E13" s="414">
        <f t="shared" si="2"/>
        <v>17.518523169659677</v>
      </c>
      <c r="F13" s="238"/>
      <c r="G13" s="199"/>
      <c r="H13" s="199"/>
      <c r="I13" s="199"/>
      <c r="J13" s="19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372" customFormat="1" ht="15.75" customHeight="1" x14ac:dyDescent="0.25">
      <c r="A14" s="415">
        <v>52</v>
      </c>
      <c r="B14" s="415" t="s">
        <v>134</v>
      </c>
      <c r="C14" s="414">
        <v>14054</v>
      </c>
      <c r="D14" s="414">
        <f t="shared" ref="D14" si="3">SUM(D15)</f>
        <v>25479</v>
      </c>
      <c r="E14" s="414">
        <f t="shared" ref="E14:E64" si="4">(D14/C14)*100</f>
        <v>181.29358189839192</v>
      </c>
      <c r="F14" s="406"/>
      <c r="G14" s="406"/>
      <c r="H14" s="406"/>
      <c r="I14" s="406"/>
      <c r="J14" s="406"/>
      <c r="K14" s="406"/>
      <c r="L14" s="406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</row>
    <row r="15" spans="1:26" ht="15.75" customHeight="1" x14ac:dyDescent="0.2">
      <c r="A15" s="201">
        <v>3</v>
      </c>
      <c r="B15" s="155" t="s">
        <v>78</v>
      </c>
      <c r="C15" s="190">
        <v>14054</v>
      </c>
      <c r="D15" s="190">
        <v>25479</v>
      </c>
      <c r="E15" s="190">
        <f t="shared" si="4"/>
        <v>181.29358189839192</v>
      </c>
      <c r="F15" s="191"/>
      <c r="G15" s="191"/>
      <c r="H15" s="192"/>
      <c r="I15" s="192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customHeight="1" x14ac:dyDescent="0.25">
      <c r="A16" s="421">
        <v>3222</v>
      </c>
      <c r="B16" s="420" t="s">
        <v>85</v>
      </c>
      <c r="C16" s="198">
        <v>14054</v>
      </c>
      <c r="D16" s="198">
        <v>25479</v>
      </c>
      <c r="E16" s="198">
        <f t="shared" si="4"/>
        <v>181.29358189839192</v>
      </c>
      <c r="F16" s="181"/>
      <c r="G16" s="181"/>
      <c r="H16" s="194"/>
      <c r="I16" s="19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392" customFormat="1" ht="15.75" customHeight="1" x14ac:dyDescent="0.2">
      <c r="A17" s="388" t="s">
        <v>328</v>
      </c>
      <c r="B17" s="389" t="s">
        <v>329</v>
      </c>
      <c r="C17" s="390">
        <v>503344</v>
      </c>
      <c r="D17" s="390">
        <v>561298</v>
      </c>
      <c r="E17" s="198">
        <f t="shared" si="4"/>
        <v>111.51379573413014</v>
      </c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</row>
    <row r="18" spans="1:26" ht="15.75" customHeight="1" x14ac:dyDescent="0.2">
      <c r="A18" s="411">
        <v>11</v>
      </c>
      <c r="B18" s="411" t="s">
        <v>65</v>
      </c>
      <c r="C18" s="412">
        <f t="shared" ref="C18" si="5">SUM(C19)</f>
        <v>1327</v>
      </c>
      <c r="D18" s="412">
        <v>0</v>
      </c>
      <c r="E18" s="198">
        <f t="shared" si="4"/>
        <v>0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 spans="1:26" ht="15.75" customHeight="1" x14ac:dyDescent="0.2">
      <c r="A19" s="161">
        <v>32</v>
      </c>
      <c r="B19" s="387" t="s">
        <v>330</v>
      </c>
      <c r="C19" s="156">
        <v>1327</v>
      </c>
      <c r="D19" s="148">
        <v>0</v>
      </c>
      <c r="E19" s="198">
        <f t="shared" si="4"/>
        <v>0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 spans="1:26" s="401" customFormat="1" ht="15.75" customHeight="1" x14ac:dyDescent="0.2">
      <c r="A20" s="161">
        <v>321</v>
      </c>
      <c r="B20" s="387" t="s">
        <v>313</v>
      </c>
      <c r="C20" s="156"/>
      <c r="D20" s="148">
        <v>0</v>
      </c>
      <c r="E20" s="198" t="e">
        <f t="shared" si="4"/>
        <v>#DIV/0!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 spans="1:26" s="372" customFormat="1" ht="15.75" customHeight="1" x14ac:dyDescent="0.2">
      <c r="A21" s="416">
        <v>12</v>
      </c>
      <c r="B21" s="417" t="s">
        <v>331</v>
      </c>
      <c r="C21" s="413">
        <v>26661</v>
      </c>
      <c r="D21" s="413">
        <v>29696</v>
      </c>
      <c r="E21" s="198">
        <f t="shared" si="4"/>
        <v>111.38366902966881</v>
      </c>
      <c r="F21" s="408"/>
      <c r="G21" s="408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</row>
    <row r="22" spans="1:26" s="375" customFormat="1" ht="15.75" customHeight="1" x14ac:dyDescent="0.25">
      <c r="A22" s="207">
        <v>32</v>
      </c>
      <c r="B22" s="200" t="s">
        <v>85</v>
      </c>
      <c r="C22" s="161">
        <v>26196</v>
      </c>
      <c r="D22" s="161">
        <v>29098</v>
      </c>
      <c r="E22" s="198">
        <f t="shared" si="4"/>
        <v>111.0780271797221</v>
      </c>
      <c r="F22" s="205"/>
      <c r="G22" s="205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s="375" customFormat="1" ht="15.75" customHeight="1" x14ac:dyDescent="0.25">
      <c r="A23" s="207">
        <v>34</v>
      </c>
      <c r="B23" s="200" t="s">
        <v>127</v>
      </c>
      <c r="C23" s="161">
        <v>465</v>
      </c>
      <c r="D23" s="161">
        <v>598</v>
      </c>
      <c r="E23" s="198">
        <f t="shared" si="4"/>
        <v>128.60215053763443</v>
      </c>
      <c r="F23" s="205"/>
      <c r="G23" s="205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spans="1:26" s="372" customFormat="1" ht="15.75" customHeight="1" x14ac:dyDescent="0.25">
      <c r="A24" s="418">
        <v>31</v>
      </c>
      <c r="B24" s="419" t="s">
        <v>179</v>
      </c>
      <c r="C24" s="413">
        <v>6059</v>
      </c>
      <c r="D24" s="413">
        <v>10405</v>
      </c>
      <c r="E24" s="198">
        <f t="shared" si="4"/>
        <v>171.72800792209935</v>
      </c>
      <c r="F24" s="408"/>
      <c r="G24" s="408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</row>
    <row r="25" spans="1:26" s="401" customFormat="1" ht="15.75" customHeight="1" x14ac:dyDescent="0.25">
      <c r="A25" s="167">
        <v>3</v>
      </c>
      <c r="B25" s="141" t="s">
        <v>78</v>
      </c>
      <c r="C25" s="143">
        <v>6234</v>
      </c>
      <c r="D25" s="143">
        <v>4508</v>
      </c>
      <c r="E25" s="198">
        <f t="shared" si="4"/>
        <v>72.313121591273671</v>
      </c>
      <c r="F25" s="205"/>
      <c r="G25" s="20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67" customFormat="1" ht="15.75" customHeight="1" x14ac:dyDescent="0.25">
      <c r="A26" s="207">
        <v>32</v>
      </c>
      <c r="B26" s="200" t="s">
        <v>85</v>
      </c>
      <c r="C26" s="161">
        <v>3491</v>
      </c>
      <c r="D26" s="161">
        <v>4247</v>
      </c>
      <c r="E26" s="198">
        <f t="shared" si="4"/>
        <v>121.65568604984244</v>
      </c>
      <c r="F26" s="205"/>
      <c r="G26" s="20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428" customFormat="1" ht="15.75" customHeight="1" x14ac:dyDescent="0.25">
      <c r="A27" s="207">
        <v>34</v>
      </c>
      <c r="B27" s="200" t="s">
        <v>127</v>
      </c>
      <c r="C27" s="161">
        <v>20</v>
      </c>
      <c r="D27" s="161">
        <v>45</v>
      </c>
      <c r="E27" s="198">
        <f t="shared" si="4"/>
        <v>225</v>
      </c>
      <c r="F27" s="205"/>
      <c r="G27" s="20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428" customFormat="1" ht="15.75" customHeight="1" x14ac:dyDescent="0.25">
      <c r="A28" s="207">
        <v>38</v>
      </c>
      <c r="B28" s="200" t="s">
        <v>225</v>
      </c>
      <c r="C28" s="161">
        <v>27</v>
      </c>
      <c r="D28" s="161">
        <v>20</v>
      </c>
      <c r="E28" s="198">
        <f t="shared" si="4"/>
        <v>74.074074074074076</v>
      </c>
      <c r="F28" s="205"/>
      <c r="G28" s="20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367" customFormat="1" ht="15.75" customHeight="1" x14ac:dyDescent="0.25">
      <c r="A29" s="207">
        <v>37</v>
      </c>
      <c r="B29" s="200" t="s">
        <v>296</v>
      </c>
      <c r="C29" s="161">
        <v>265</v>
      </c>
      <c r="D29" s="161">
        <v>196</v>
      </c>
      <c r="E29" s="198">
        <f t="shared" si="4"/>
        <v>73.962264150943398</v>
      </c>
      <c r="F29" s="205"/>
      <c r="G29" s="20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428" customFormat="1" ht="15.75" customHeight="1" x14ac:dyDescent="0.25">
      <c r="A30" s="189">
        <v>4</v>
      </c>
      <c r="B30" s="141" t="s">
        <v>136</v>
      </c>
      <c r="C30" s="143">
        <v>2256</v>
      </c>
      <c r="D30" s="143">
        <v>5897</v>
      </c>
      <c r="E30" s="198">
        <f t="shared" si="4"/>
        <v>261.3918439716312</v>
      </c>
      <c r="F30" s="205"/>
      <c r="G30" s="20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367" customFormat="1" ht="15.75" customHeight="1" x14ac:dyDescent="0.25">
      <c r="A31" s="207">
        <v>42</v>
      </c>
      <c r="B31" s="200" t="s">
        <v>136</v>
      </c>
      <c r="C31" s="161">
        <v>2256</v>
      </c>
      <c r="D31" s="161">
        <v>4624</v>
      </c>
      <c r="E31" s="198">
        <f t="shared" si="4"/>
        <v>204.96453900709221</v>
      </c>
      <c r="F31" s="205"/>
      <c r="G31" s="20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428" customFormat="1" ht="15.75" customHeight="1" x14ac:dyDescent="0.25">
      <c r="A32" s="207">
        <v>45</v>
      </c>
      <c r="B32" s="200" t="s">
        <v>337</v>
      </c>
      <c r="C32" s="161"/>
      <c r="D32" s="161">
        <v>1273</v>
      </c>
      <c r="E32" s="198" t="e">
        <f t="shared" si="4"/>
        <v>#DIV/0!</v>
      </c>
      <c r="F32" s="205"/>
      <c r="G32" s="20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372" customFormat="1" ht="18.75" customHeight="1" x14ac:dyDescent="0.25">
      <c r="A33" s="411">
        <v>52</v>
      </c>
      <c r="B33" s="411" t="s">
        <v>134</v>
      </c>
      <c r="C33" s="413">
        <v>464284</v>
      </c>
      <c r="D33" s="413">
        <v>517060</v>
      </c>
      <c r="E33" s="198">
        <f t="shared" si="4"/>
        <v>111.36718043266623</v>
      </c>
      <c r="F33" s="408"/>
      <c r="G33" s="408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</row>
    <row r="34" spans="1:26" ht="15.75" customHeight="1" x14ac:dyDescent="0.25">
      <c r="A34" s="143">
        <v>3</v>
      </c>
      <c r="B34" s="188" t="s">
        <v>78</v>
      </c>
      <c r="C34" s="143">
        <v>464284</v>
      </c>
      <c r="D34" s="143">
        <v>514875</v>
      </c>
      <c r="E34" s="190">
        <f t="shared" si="4"/>
        <v>110.89656331038759</v>
      </c>
      <c r="F34" s="205"/>
      <c r="G34" s="205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spans="1:26" s="367" customFormat="1" ht="15.75" customHeight="1" x14ac:dyDescent="0.25">
      <c r="A35" s="161">
        <v>31</v>
      </c>
      <c r="B35" s="387" t="s">
        <v>79</v>
      </c>
      <c r="C35" s="161">
        <v>440871</v>
      </c>
      <c r="D35" s="161">
        <v>474339</v>
      </c>
      <c r="E35" s="198">
        <f t="shared" si="4"/>
        <v>107.59133624121343</v>
      </c>
      <c r="F35" s="205"/>
      <c r="G35" s="205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367" customFormat="1" ht="15.75" customHeight="1" x14ac:dyDescent="0.25">
      <c r="A36" s="161">
        <v>32</v>
      </c>
      <c r="B36" s="387" t="s">
        <v>85</v>
      </c>
      <c r="C36" s="161">
        <v>17413</v>
      </c>
      <c r="D36" s="161">
        <v>32684</v>
      </c>
      <c r="E36" s="198">
        <f t="shared" si="4"/>
        <v>187.69884569000172</v>
      </c>
      <c r="F36" s="205"/>
      <c r="G36" s="205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6" s="438" customFormat="1" ht="15.75" customHeight="1" x14ac:dyDescent="0.25">
      <c r="A37" s="161">
        <v>34</v>
      </c>
      <c r="B37" s="387" t="s">
        <v>127</v>
      </c>
      <c r="C37" s="161">
        <v>0</v>
      </c>
      <c r="D37" s="161">
        <v>1324</v>
      </c>
      <c r="E37" s="198" t="e">
        <f t="shared" si="4"/>
        <v>#DIV/0!</v>
      </c>
      <c r="F37" s="205"/>
      <c r="G37" s="205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s="367" customFormat="1" ht="15.75" customHeight="1" x14ac:dyDescent="0.25">
      <c r="A38" s="161">
        <v>37</v>
      </c>
      <c r="B38" s="387" t="s">
        <v>296</v>
      </c>
      <c r="C38" s="161">
        <v>4000</v>
      </c>
      <c r="D38" s="161">
        <v>6528</v>
      </c>
      <c r="E38" s="198">
        <f t="shared" si="4"/>
        <v>163.19999999999999</v>
      </c>
      <c r="F38" s="205"/>
      <c r="G38" s="205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s="428" customFormat="1" ht="15.75" customHeight="1" x14ac:dyDescent="0.25">
      <c r="A39" s="143">
        <v>4</v>
      </c>
      <c r="B39" s="188" t="s">
        <v>136</v>
      </c>
      <c r="C39" s="161"/>
      <c r="D39" s="143">
        <v>2185</v>
      </c>
      <c r="E39" s="198" t="e">
        <f t="shared" si="4"/>
        <v>#DIV/0!</v>
      </c>
      <c r="F39" s="205"/>
      <c r="G39" s="205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s="367" customFormat="1" ht="15.75" customHeight="1" x14ac:dyDescent="0.25">
      <c r="A40" s="161">
        <v>42</v>
      </c>
      <c r="B40" s="387" t="s">
        <v>332</v>
      </c>
      <c r="C40" s="161">
        <v>2000</v>
      </c>
      <c r="D40" s="161">
        <v>2185</v>
      </c>
      <c r="E40" s="198">
        <f t="shared" si="4"/>
        <v>109.25</v>
      </c>
      <c r="F40" s="205"/>
      <c r="G40" s="205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s="375" customFormat="1" ht="15.75" customHeight="1" x14ac:dyDescent="0.25">
      <c r="A41" s="413">
        <v>433</v>
      </c>
      <c r="B41" s="411" t="s">
        <v>334</v>
      </c>
      <c r="C41" s="413">
        <v>1991</v>
      </c>
      <c r="D41" s="413">
        <v>508</v>
      </c>
      <c r="E41" s="413">
        <f t="shared" si="4"/>
        <v>25.514816675037672</v>
      </c>
      <c r="F41" s="205"/>
      <c r="G41" s="205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s="375" customFormat="1" ht="15.75" customHeight="1" x14ac:dyDescent="0.25">
      <c r="A42" s="201">
        <v>32</v>
      </c>
      <c r="B42" s="155" t="s">
        <v>85</v>
      </c>
      <c r="C42" s="190">
        <v>664</v>
      </c>
      <c r="D42" s="190">
        <v>508</v>
      </c>
      <c r="E42" s="198">
        <f t="shared" si="4"/>
        <v>76.506024096385545</v>
      </c>
      <c r="F42" s="205"/>
      <c r="G42" s="205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s="367" customFormat="1" ht="15.75" customHeight="1" x14ac:dyDescent="0.25">
      <c r="A43" s="422">
        <v>3232</v>
      </c>
      <c r="B43" s="160" t="s">
        <v>113</v>
      </c>
      <c r="C43" s="198">
        <v>664</v>
      </c>
      <c r="D43" s="198">
        <v>0</v>
      </c>
      <c r="E43" s="198">
        <f t="shared" si="4"/>
        <v>0</v>
      </c>
      <c r="F43" s="205"/>
      <c r="G43" s="20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75" customFormat="1" ht="15.75" customHeight="1" x14ac:dyDescent="0.25">
      <c r="A44" s="201">
        <v>42</v>
      </c>
      <c r="B44" s="155" t="s">
        <v>141</v>
      </c>
      <c r="C44" s="190">
        <v>1327</v>
      </c>
      <c r="D44" s="190">
        <v>0</v>
      </c>
      <c r="E44" s="198">
        <f t="shared" si="4"/>
        <v>0</v>
      </c>
      <c r="F44" s="205"/>
      <c r="G44" s="205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s="367" customFormat="1" ht="15.75" customHeight="1" x14ac:dyDescent="0.25">
      <c r="A45" s="422">
        <v>4221</v>
      </c>
      <c r="B45" s="160" t="s">
        <v>140</v>
      </c>
      <c r="C45" s="198">
        <v>1327</v>
      </c>
      <c r="D45" s="198">
        <v>0</v>
      </c>
      <c r="E45" s="198">
        <f t="shared" si="4"/>
        <v>0</v>
      </c>
      <c r="F45" s="205"/>
      <c r="G45" s="20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13">
        <v>43</v>
      </c>
      <c r="B46" s="411" t="s">
        <v>340</v>
      </c>
      <c r="C46" s="413">
        <v>7963</v>
      </c>
      <c r="D46" s="413">
        <v>0</v>
      </c>
      <c r="E46" s="413">
        <f t="shared" si="4"/>
        <v>0</v>
      </c>
      <c r="F46" s="205"/>
      <c r="G46" s="205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5.75" customHeight="1" x14ac:dyDescent="0.25">
      <c r="A47" s="143">
        <v>32</v>
      </c>
      <c r="B47" s="188" t="s">
        <v>85</v>
      </c>
      <c r="C47" s="190">
        <v>7963</v>
      </c>
      <c r="D47" s="190">
        <v>0</v>
      </c>
      <c r="E47" s="198">
        <f t="shared" si="4"/>
        <v>0</v>
      </c>
      <c r="F47" s="205"/>
      <c r="G47" s="205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5.75" customHeight="1" x14ac:dyDescent="0.25">
      <c r="A48" s="423">
        <v>3211</v>
      </c>
      <c r="B48" s="193" t="s">
        <v>88</v>
      </c>
      <c r="C48" s="202">
        <v>0</v>
      </c>
      <c r="D48" s="202"/>
      <c r="E48" s="198" t="e">
        <f t="shared" si="4"/>
        <v>#DIV/0!</v>
      </c>
      <c r="F48" s="205"/>
      <c r="G48" s="20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201">
        <v>37</v>
      </c>
      <c r="B49" s="155" t="s">
        <v>296</v>
      </c>
      <c r="C49" s="190">
        <v>0</v>
      </c>
      <c r="D49" s="190">
        <f t="shared" ref="D49" si="6">SUM(D50)</f>
        <v>0</v>
      </c>
      <c r="E49" s="198" t="e">
        <f t="shared" si="4"/>
        <v>#DIV/0!</v>
      </c>
      <c r="F49" s="205"/>
      <c r="G49" s="205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:26" ht="15.75" customHeight="1" x14ac:dyDescent="0.25">
      <c r="A50" s="422">
        <v>3722</v>
      </c>
      <c r="B50" s="160" t="s">
        <v>296</v>
      </c>
      <c r="C50" s="198">
        <v>0</v>
      </c>
      <c r="D50" s="198">
        <v>0</v>
      </c>
      <c r="E50" s="198" t="e">
        <f t="shared" si="4"/>
        <v>#DIV/0!</v>
      </c>
      <c r="F50" s="205"/>
      <c r="G50" s="20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13">
        <v>61</v>
      </c>
      <c r="B51" s="411" t="s">
        <v>341</v>
      </c>
      <c r="C51" s="413">
        <v>3366.35</v>
      </c>
      <c r="D51" s="412">
        <v>3629</v>
      </c>
      <c r="E51" s="413">
        <f t="shared" si="4"/>
        <v>107.80221902060094</v>
      </c>
      <c r="F51" s="205"/>
      <c r="G51" s="205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s="367" customFormat="1" ht="15.75" customHeight="1" x14ac:dyDescent="0.25">
      <c r="A52" s="143">
        <v>32</v>
      </c>
      <c r="B52" s="188" t="s">
        <v>85</v>
      </c>
      <c r="C52" s="143">
        <v>1118</v>
      </c>
      <c r="D52" s="148">
        <v>1381</v>
      </c>
      <c r="E52" s="198">
        <f t="shared" si="4"/>
        <v>123.52415026833631</v>
      </c>
      <c r="F52" s="205"/>
      <c r="G52" s="205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:26" s="367" customFormat="1" ht="15.75" customHeight="1" x14ac:dyDescent="0.25">
      <c r="A53" s="143">
        <v>37</v>
      </c>
      <c r="B53" s="188" t="s">
        <v>296</v>
      </c>
      <c r="C53" s="143">
        <v>90</v>
      </c>
      <c r="D53" s="148">
        <v>90</v>
      </c>
      <c r="E53" s="198">
        <f t="shared" si="4"/>
        <v>100</v>
      </c>
      <c r="F53" s="205"/>
      <c r="G53" s="205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:26" ht="15.75" customHeight="1" x14ac:dyDescent="0.25">
      <c r="A54" s="143">
        <v>4</v>
      </c>
      <c r="B54" s="188" t="s">
        <v>136</v>
      </c>
      <c r="C54" s="143">
        <f t="shared" ref="C54" si="7">SUM(C55)</f>
        <v>2158</v>
      </c>
      <c r="D54" s="148">
        <v>2158</v>
      </c>
      <c r="E54" s="198">
        <f t="shared" si="4"/>
        <v>100</v>
      </c>
      <c r="F54" s="205"/>
      <c r="G54" s="205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5.75" customHeight="1" x14ac:dyDescent="0.25">
      <c r="A55" s="424">
        <v>42</v>
      </c>
      <c r="B55" s="187" t="s">
        <v>141</v>
      </c>
      <c r="C55" s="143">
        <v>2158</v>
      </c>
      <c r="D55" s="148">
        <v>2158</v>
      </c>
      <c r="E55" s="198">
        <f t="shared" si="4"/>
        <v>100</v>
      </c>
      <c r="F55" s="205"/>
      <c r="G55" s="20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89">
        <v>422</v>
      </c>
      <c r="B56" s="141" t="s">
        <v>138</v>
      </c>
      <c r="C56" s="143">
        <v>2158</v>
      </c>
      <c r="D56" s="148">
        <v>2158</v>
      </c>
      <c r="E56" s="198">
        <f t="shared" si="4"/>
        <v>100</v>
      </c>
      <c r="F56" s="205"/>
      <c r="G56" s="205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1:26" s="392" customFormat="1" ht="15.75" customHeight="1" x14ac:dyDescent="0.25">
      <c r="A57" s="390" t="s">
        <v>335</v>
      </c>
      <c r="B57" s="389" t="s">
        <v>336</v>
      </c>
      <c r="C57" s="390">
        <v>1327</v>
      </c>
      <c r="D57" s="390">
        <v>84754</v>
      </c>
      <c r="E57" s="198">
        <f t="shared" si="4"/>
        <v>6386.887716654107</v>
      </c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</row>
    <row r="58" spans="1:26" ht="15.75" customHeight="1" x14ac:dyDescent="0.25">
      <c r="A58" s="143">
        <v>11</v>
      </c>
      <c r="B58" s="188" t="s">
        <v>65</v>
      </c>
      <c r="C58" s="148">
        <v>0</v>
      </c>
      <c r="D58" s="148">
        <v>0</v>
      </c>
      <c r="E58" s="198" t="e">
        <f t="shared" si="4"/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43">
        <v>4</v>
      </c>
      <c r="B59" s="188" t="s">
        <v>136</v>
      </c>
      <c r="C59" s="148">
        <v>0</v>
      </c>
      <c r="D59" s="148">
        <f t="shared" ref="D59:D61" si="8">SUM(D60)</f>
        <v>0</v>
      </c>
      <c r="E59" s="198" t="e">
        <f t="shared" si="4"/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24">
        <v>42</v>
      </c>
      <c r="B60" s="187" t="s">
        <v>141</v>
      </c>
      <c r="C60" s="143">
        <v>0</v>
      </c>
      <c r="D60" s="143">
        <f t="shared" si="8"/>
        <v>0</v>
      </c>
      <c r="E60" s="198" t="e">
        <f t="shared" si="4"/>
        <v>#DIV/0!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89">
        <v>422</v>
      </c>
      <c r="B61" s="141" t="s">
        <v>138</v>
      </c>
      <c r="C61" s="143">
        <v>0</v>
      </c>
      <c r="D61" s="143">
        <f t="shared" si="8"/>
        <v>0</v>
      </c>
      <c r="E61" s="198" t="e">
        <f t="shared" si="4"/>
        <v>#DIV/0!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207" t="s">
        <v>139</v>
      </c>
      <c r="B62" s="200" t="s">
        <v>140</v>
      </c>
      <c r="C62" s="161">
        <v>0</v>
      </c>
      <c r="D62" s="161">
        <v>0</v>
      </c>
      <c r="E62" s="198" t="e">
        <f t="shared" si="4"/>
        <v>#DIV/0!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75" customFormat="1" ht="15.75" customHeight="1" x14ac:dyDescent="0.25">
      <c r="A63" s="189">
        <v>45</v>
      </c>
      <c r="B63" s="141" t="s">
        <v>337</v>
      </c>
      <c r="C63" s="143">
        <v>0</v>
      </c>
      <c r="D63" s="143">
        <v>0</v>
      </c>
      <c r="E63" s="198" t="e">
        <f t="shared" si="4"/>
        <v>#DIV/0!</v>
      </c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s="367" customFormat="1" ht="15.75" customHeight="1" x14ac:dyDescent="0.25">
      <c r="A64" s="207">
        <v>4511</v>
      </c>
      <c r="B64" s="200" t="s">
        <v>337</v>
      </c>
      <c r="C64" s="161">
        <v>0</v>
      </c>
      <c r="D64" s="161">
        <v>0</v>
      </c>
      <c r="E64" s="198" t="e">
        <f t="shared" si="4"/>
        <v>#DIV/0!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43">
        <v>12</v>
      </c>
      <c r="B65" s="188" t="s">
        <v>65</v>
      </c>
      <c r="C65" s="148">
        <v>1327</v>
      </c>
      <c r="D65" s="148">
        <v>84754</v>
      </c>
      <c r="E65" s="198">
        <f t="shared" ref="E65:E82" si="9">(D65/C65)*100</f>
        <v>6386.887716654107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439" customFormat="1" ht="15.75" customHeight="1" x14ac:dyDescent="0.25">
      <c r="A66" s="143">
        <v>32</v>
      </c>
      <c r="B66" s="188" t="s">
        <v>85</v>
      </c>
      <c r="C66" s="148">
        <v>1327</v>
      </c>
      <c r="D66" s="148">
        <v>3637</v>
      </c>
      <c r="E66" s="198">
        <f t="shared" si="9"/>
        <v>274.07686510926902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439" customFormat="1" ht="15.75" customHeight="1" x14ac:dyDescent="0.25">
      <c r="A67" s="161">
        <v>323</v>
      </c>
      <c r="B67" s="387" t="s">
        <v>109</v>
      </c>
      <c r="C67" s="148"/>
      <c r="D67" s="156">
        <v>3637</v>
      </c>
      <c r="E67" s="198" t="e">
        <f t="shared" si="9"/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43">
        <v>4</v>
      </c>
      <c r="B68" s="188" t="s">
        <v>136</v>
      </c>
      <c r="C68" s="148">
        <v>0</v>
      </c>
      <c r="D68" s="148">
        <v>81117</v>
      </c>
      <c r="E68" s="198" t="e">
        <f t="shared" si="9"/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24">
        <v>42</v>
      </c>
      <c r="B69" s="187" t="s">
        <v>141</v>
      </c>
      <c r="C69" s="143">
        <v>0</v>
      </c>
      <c r="D69" s="143">
        <v>2161</v>
      </c>
      <c r="E69" s="198" t="e">
        <f t="shared" si="9"/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207">
        <v>422</v>
      </c>
      <c r="B70" s="200" t="s">
        <v>138</v>
      </c>
      <c r="C70" s="161"/>
      <c r="D70" s="161">
        <v>1461</v>
      </c>
      <c r="E70" s="198" t="e">
        <f t="shared" si="9"/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7">
        <v>4241</v>
      </c>
      <c r="B71" s="200" t="s">
        <v>332</v>
      </c>
      <c r="C71" s="161">
        <v>0</v>
      </c>
      <c r="D71" s="161">
        <v>700</v>
      </c>
      <c r="E71" s="198" t="e">
        <f t="shared" si="9"/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439" customFormat="1" ht="15.75" customHeight="1" x14ac:dyDescent="0.25">
      <c r="A72" s="189">
        <v>45</v>
      </c>
      <c r="B72" s="141" t="s">
        <v>337</v>
      </c>
      <c r="C72" s="161"/>
      <c r="D72" s="143">
        <v>78956</v>
      </c>
      <c r="E72" s="198" t="e">
        <f t="shared" si="9"/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439" customFormat="1" ht="15.75" customHeight="1" x14ac:dyDescent="0.25">
      <c r="A73" s="207">
        <v>451</v>
      </c>
      <c r="B73" s="200" t="s">
        <v>337</v>
      </c>
      <c r="C73" s="161"/>
      <c r="D73" s="161">
        <v>78956</v>
      </c>
      <c r="E73" s="198" t="e">
        <f t="shared" si="9"/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439" customFormat="1" ht="15.75" customHeight="1" x14ac:dyDescent="0.25">
      <c r="A74" s="207"/>
      <c r="B74" s="200"/>
      <c r="C74" s="161"/>
      <c r="D74" s="161"/>
      <c r="E74" s="198" t="e">
        <f t="shared" si="9"/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99" customFormat="1" ht="30.75" customHeight="1" x14ac:dyDescent="0.25">
      <c r="A75" s="425" t="s">
        <v>338</v>
      </c>
      <c r="B75" s="397" t="s">
        <v>339</v>
      </c>
      <c r="C75" s="390">
        <v>22336</v>
      </c>
      <c r="D75" s="390">
        <v>19900.810000000001</v>
      </c>
      <c r="E75" s="198">
        <f t="shared" si="9"/>
        <v>89.097465974212042</v>
      </c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</row>
    <row r="76" spans="1:26" ht="15.75" customHeight="1" x14ac:dyDescent="0.25">
      <c r="A76" s="143">
        <v>3</v>
      </c>
      <c r="B76" s="188" t="s">
        <v>78</v>
      </c>
      <c r="C76" s="143">
        <v>22336</v>
      </c>
      <c r="D76" s="143">
        <v>19900.810000000001</v>
      </c>
      <c r="E76" s="198">
        <f t="shared" si="9"/>
        <v>89.097465974212042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67" customFormat="1" ht="15.75" customHeight="1" x14ac:dyDescent="0.25">
      <c r="A77" s="423">
        <v>31</v>
      </c>
      <c r="B77" s="193" t="s">
        <v>79</v>
      </c>
      <c r="C77" s="190">
        <v>20313</v>
      </c>
      <c r="D77" s="190">
        <v>17995.63</v>
      </c>
      <c r="E77" s="198">
        <f t="shared" si="9"/>
        <v>88.591690050706447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84" customFormat="1" ht="15.75" customHeight="1" x14ac:dyDescent="0.25">
      <c r="A78" s="386">
        <v>3111</v>
      </c>
      <c r="B78" s="387" t="s">
        <v>81</v>
      </c>
      <c r="C78" s="161">
        <v>20313</v>
      </c>
      <c r="D78" s="161">
        <v>15673.45</v>
      </c>
      <c r="E78" s="198">
        <f t="shared" si="9"/>
        <v>77.159700684290854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23">
        <v>32</v>
      </c>
      <c r="B79" s="193" t="s">
        <v>85</v>
      </c>
      <c r="C79" s="190">
        <v>2023</v>
      </c>
      <c r="D79" s="190">
        <v>1905</v>
      </c>
      <c r="E79" s="198">
        <f t="shared" si="9"/>
        <v>94.167078596144336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1">
        <v>321</v>
      </c>
      <c r="B80" s="155" t="s">
        <v>86</v>
      </c>
      <c r="C80" s="202">
        <v>2023</v>
      </c>
      <c r="D80" s="202">
        <v>1817.6</v>
      </c>
      <c r="E80" s="198">
        <f t="shared" si="9"/>
        <v>89.846762234305473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439" customFormat="1" ht="15.75" customHeight="1" x14ac:dyDescent="0.25">
      <c r="A81" s="422">
        <v>3212</v>
      </c>
      <c r="B81" s="160" t="s">
        <v>314</v>
      </c>
      <c r="C81" s="203">
        <v>2023</v>
      </c>
      <c r="D81" s="203">
        <v>1818</v>
      </c>
      <c r="E81" s="198">
        <f t="shared" ref="E81" si="10">(D81/C81)*100</f>
        <v>89.866534849233815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1">
        <v>323</v>
      </c>
      <c r="B82" s="155" t="s">
        <v>109</v>
      </c>
      <c r="C82" s="202">
        <v>0</v>
      </c>
      <c r="D82" s="202">
        <v>87</v>
      </c>
      <c r="E82" s="190" t="e">
        <f t="shared" si="9"/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99"/>
      <c r="B83" s="208"/>
      <c r="C83" s="208"/>
      <c r="D83" s="20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99"/>
      <c r="B84" s="208"/>
      <c r="C84" s="208"/>
      <c r="D84" s="20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99"/>
      <c r="B85" s="208"/>
      <c r="C85" s="208"/>
      <c r="D85" s="20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99"/>
      <c r="B86" s="208"/>
      <c r="C86" s="208"/>
      <c r="D86" s="20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99"/>
      <c r="B87" s="208"/>
      <c r="C87" s="208"/>
      <c r="D87" s="20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208"/>
      <c r="B88" s="208"/>
      <c r="C88" s="208"/>
      <c r="D88" s="20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208"/>
      <c r="B89" s="208"/>
      <c r="C89" s="208"/>
      <c r="D89" s="20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208"/>
      <c r="B90" s="208"/>
      <c r="C90" s="208"/>
      <c r="D90" s="20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208"/>
      <c r="B91" s="208"/>
      <c r="C91" s="208"/>
      <c r="D91" s="20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208"/>
      <c r="B92" s="208"/>
      <c r="C92" s="208"/>
      <c r="D92" s="20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208"/>
      <c r="B93" s="208"/>
      <c r="C93" s="208"/>
      <c r="D93" s="20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208"/>
      <c r="B94" s="208"/>
      <c r="C94" s="208"/>
      <c r="D94" s="20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8"/>
      <c r="B95" s="208"/>
      <c r="C95" s="208"/>
      <c r="D95" s="20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208"/>
      <c r="B96" s="208"/>
      <c r="C96" s="208"/>
      <c r="D96" s="20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8"/>
      <c r="B97" s="208"/>
      <c r="C97" s="208"/>
      <c r="D97" s="20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8"/>
      <c r="B98" s="208"/>
      <c r="C98" s="208"/>
      <c r="D98" s="20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8"/>
      <c r="B99" s="208"/>
      <c r="C99" s="208"/>
      <c r="D99" s="20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8"/>
      <c r="B100" s="208"/>
      <c r="C100" s="208"/>
      <c r="D100" s="20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208"/>
      <c r="B101" s="208"/>
      <c r="C101" s="208"/>
      <c r="D101" s="20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208"/>
      <c r="B102" s="208"/>
      <c r="C102" s="208"/>
      <c r="D102" s="20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208"/>
      <c r="B103" s="208"/>
      <c r="C103" s="208"/>
      <c r="D103" s="20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208"/>
      <c r="B104" s="208"/>
      <c r="C104" s="208"/>
      <c r="D104" s="20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208"/>
      <c r="B105" s="208"/>
      <c r="C105" s="208"/>
      <c r="D105" s="20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208"/>
      <c r="B106" s="208"/>
      <c r="C106" s="208"/>
      <c r="D106" s="20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8"/>
      <c r="B107" s="208"/>
      <c r="C107" s="208"/>
      <c r="D107" s="20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208"/>
      <c r="B108" s="208"/>
      <c r="C108" s="208"/>
      <c r="D108" s="2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208"/>
      <c r="B109" s="208"/>
      <c r="C109" s="208"/>
      <c r="D109" s="20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208"/>
      <c r="B110" s="208"/>
      <c r="C110" s="208"/>
      <c r="D110" s="20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208"/>
      <c r="B111" s="208"/>
      <c r="C111" s="208"/>
      <c r="D111" s="20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208"/>
      <c r="B112" s="208"/>
      <c r="C112" s="208"/>
      <c r="D112" s="20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208"/>
      <c r="B113" s="208"/>
      <c r="C113" s="208"/>
      <c r="D113" s="20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8"/>
      <c r="B114" s="208"/>
      <c r="C114" s="208"/>
      <c r="D114" s="20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8"/>
      <c r="B115" s="208"/>
      <c r="C115" s="208"/>
      <c r="D115" s="20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208"/>
      <c r="B116" s="208"/>
      <c r="C116" s="208"/>
      <c r="D116" s="20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208"/>
      <c r="B117" s="208"/>
      <c r="C117" s="208"/>
      <c r="D117" s="20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208"/>
      <c r="B118" s="208"/>
      <c r="C118" s="208"/>
      <c r="D118" s="20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208"/>
      <c r="B119" s="208"/>
      <c r="C119" s="208"/>
      <c r="D119" s="20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208"/>
      <c r="B120" s="208"/>
      <c r="C120" s="208"/>
      <c r="D120" s="20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208"/>
      <c r="B121" s="208"/>
      <c r="C121" s="208"/>
      <c r="D121" s="20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8"/>
      <c r="B122" s="208"/>
      <c r="C122" s="208"/>
      <c r="D122" s="20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8"/>
      <c r="B123" s="208"/>
      <c r="C123" s="208"/>
      <c r="D123" s="20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8"/>
      <c r="B124" s="208"/>
      <c r="C124" s="208"/>
      <c r="D124" s="20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8"/>
      <c r="B125" s="208"/>
      <c r="C125" s="208"/>
      <c r="D125" s="20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208"/>
      <c r="B126" s="208"/>
      <c r="C126" s="208"/>
      <c r="D126" s="20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208"/>
      <c r="B127" s="208"/>
      <c r="C127" s="208"/>
      <c r="D127" s="20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208"/>
      <c r="B128" s="208"/>
      <c r="C128" s="208"/>
      <c r="D128" s="20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208"/>
      <c r="B129" s="208"/>
      <c r="C129" s="208"/>
      <c r="D129" s="20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208"/>
      <c r="B130" s="208"/>
      <c r="C130" s="208"/>
      <c r="D130" s="20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208"/>
      <c r="B131" s="208"/>
      <c r="C131" s="208"/>
      <c r="D131" s="20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8"/>
      <c r="B132" s="208"/>
      <c r="C132" s="208"/>
      <c r="D132" s="20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8"/>
      <c r="B133" s="208"/>
      <c r="C133" s="208"/>
      <c r="D133" s="20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8"/>
      <c r="B134" s="208"/>
      <c r="C134" s="208"/>
      <c r="D134" s="20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8"/>
      <c r="B135" s="208"/>
      <c r="C135" s="208"/>
      <c r="D135" s="20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8"/>
      <c r="B136" s="208"/>
      <c r="C136" s="208"/>
      <c r="D136" s="20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8"/>
      <c r="B137" s="208"/>
      <c r="C137" s="208"/>
      <c r="D137" s="20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208"/>
      <c r="B138" s="208"/>
      <c r="C138" s="208"/>
      <c r="D138" s="20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208"/>
      <c r="B139" s="208"/>
      <c r="C139" s="208"/>
      <c r="D139" s="20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208"/>
      <c r="B140" s="208"/>
      <c r="C140" s="208"/>
      <c r="D140" s="20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208"/>
      <c r="B141" s="208"/>
      <c r="C141" s="208"/>
      <c r="D141" s="20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208"/>
      <c r="B142" s="208"/>
      <c r="C142" s="208"/>
      <c r="D142" s="20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208"/>
      <c r="B143" s="208"/>
      <c r="C143" s="208"/>
      <c r="D143" s="20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208"/>
      <c r="B144" s="208"/>
      <c r="C144" s="208"/>
      <c r="D144" s="20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208"/>
      <c r="B145" s="208"/>
      <c r="C145" s="208"/>
      <c r="D145" s="20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208"/>
      <c r="B146" s="208"/>
      <c r="C146" s="208"/>
      <c r="D146" s="20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208"/>
      <c r="B147" s="208"/>
      <c r="C147" s="208"/>
      <c r="D147" s="20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208"/>
      <c r="B148" s="208"/>
      <c r="C148" s="208"/>
      <c r="D148" s="20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208"/>
      <c r="B149" s="208"/>
      <c r="C149" s="208"/>
      <c r="D149" s="20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208"/>
      <c r="B150" s="208"/>
      <c r="C150" s="208"/>
      <c r="D150" s="20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208"/>
      <c r="B151" s="208"/>
      <c r="C151" s="208"/>
      <c r="D151" s="20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208"/>
      <c r="B152" s="208"/>
      <c r="C152" s="208"/>
      <c r="D152" s="20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208"/>
      <c r="B153" s="208"/>
      <c r="C153" s="208"/>
      <c r="D153" s="20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208"/>
      <c r="B154" s="208"/>
      <c r="C154" s="208"/>
      <c r="D154" s="20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208"/>
      <c r="B155" s="208"/>
      <c r="C155" s="208"/>
      <c r="D155" s="20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208"/>
      <c r="B156" s="208"/>
      <c r="C156" s="208"/>
      <c r="D156" s="20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208"/>
      <c r="B157" s="208"/>
      <c r="C157" s="208"/>
      <c r="D157" s="20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208"/>
      <c r="B158" s="208"/>
      <c r="C158" s="208"/>
      <c r="D158" s="20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208"/>
      <c r="B159" s="208"/>
      <c r="C159" s="208"/>
      <c r="D159" s="20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208"/>
      <c r="B160" s="208"/>
      <c r="C160" s="208"/>
      <c r="D160" s="20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208"/>
      <c r="B161" s="208"/>
      <c r="C161" s="208"/>
      <c r="D161" s="20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208"/>
      <c r="B162" s="208"/>
      <c r="C162" s="208"/>
      <c r="D162" s="20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208"/>
      <c r="B163" s="208"/>
      <c r="C163" s="208"/>
      <c r="D163" s="20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208"/>
      <c r="B164" s="208"/>
      <c r="C164" s="208"/>
      <c r="D164" s="20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208"/>
      <c r="B165" s="208"/>
      <c r="C165" s="208"/>
      <c r="D165" s="20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208"/>
      <c r="B166" s="208"/>
      <c r="C166" s="208"/>
      <c r="D166" s="20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208"/>
      <c r="B167" s="208"/>
      <c r="C167" s="208"/>
      <c r="D167" s="20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208"/>
      <c r="B168" s="208"/>
      <c r="C168" s="208"/>
      <c r="D168" s="20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208"/>
      <c r="B169" s="208"/>
      <c r="C169" s="208"/>
      <c r="D169" s="20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208"/>
      <c r="B170" s="208"/>
      <c r="C170" s="208"/>
      <c r="D170" s="20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208"/>
      <c r="B171" s="208"/>
      <c r="C171" s="208"/>
      <c r="D171" s="20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208"/>
      <c r="B172" s="208"/>
      <c r="C172" s="208"/>
      <c r="D172" s="20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208"/>
      <c r="B173" s="208"/>
      <c r="C173" s="208"/>
      <c r="D173" s="20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208"/>
      <c r="B174" s="208"/>
      <c r="C174" s="208"/>
      <c r="D174" s="20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208"/>
      <c r="B175" s="208"/>
      <c r="C175" s="208"/>
      <c r="D175" s="20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208"/>
      <c r="B176" s="208"/>
      <c r="C176" s="208"/>
      <c r="D176" s="20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208"/>
      <c r="B177" s="208"/>
      <c r="C177" s="208"/>
      <c r="D177" s="20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208"/>
      <c r="B178" s="208"/>
      <c r="C178" s="208"/>
      <c r="D178" s="20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208"/>
      <c r="B179" s="208"/>
      <c r="C179" s="208"/>
      <c r="D179" s="20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208"/>
      <c r="B180" s="208"/>
      <c r="C180" s="208"/>
      <c r="D180" s="20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208"/>
      <c r="B181" s="208"/>
      <c r="C181" s="208"/>
      <c r="D181" s="20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208"/>
      <c r="B182" s="208"/>
      <c r="C182" s="208"/>
      <c r="D182" s="20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208"/>
      <c r="B183" s="208"/>
      <c r="C183" s="208"/>
      <c r="D183" s="20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208"/>
      <c r="B184" s="208"/>
      <c r="C184" s="208"/>
      <c r="D184" s="20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208"/>
      <c r="B185" s="208"/>
      <c r="C185" s="208"/>
      <c r="D185" s="20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208"/>
      <c r="B186" s="208"/>
      <c r="C186" s="208"/>
      <c r="D186" s="20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208"/>
      <c r="B187" s="208"/>
      <c r="C187" s="208"/>
      <c r="D187" s="20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208"/>
      <c r="B188" s="208"/>
      <c r="C188" s="208"/>
      <c r="D188" s="20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208"/>
      <c r="B189" s="208"/>
      <c r="C189" s="208"/>
      <c r="D189" s="20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208"/>
      <c r="B190" s="208"/>
      <c r="C190" s="208"/>
      <c r="D190" s="20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208"/>
      <c r="B191" s="208"/>
      <c r="C191" s="208"/>
      <c r="D191" s="20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208"/>
      <c r="B192" s="208"/>
      <c r="C192" s="208"/>
      <c r="D192" s="20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208"/>
      <c r="B193" s="208"/>
      <c r="C193" s="208"/>
      <c r="D193" s="20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208"/>
      <c r="B194" s="208"/>
      <c r="C194" s="208"/>
      <c r="D194" s="20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208"/>
      <c r="B195" s="208"/>
      <c r="C195" s="208"/>
      <c r="D195" s="20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208"/>
      <c r="B196" s="208"/>
      <c r="C196" s="208"/>
      <c r="D196" s="20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208"/>
      <c r="B197" s="208"/>
      <c r="C197" s="208"/>
      <c r="D197" s="20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208"/>
      <c r="B198" s="208"/>
      <c r="C198" s="208"/>
      <c r="D198" s="20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208"/>
      <c r="B199" s="208"/>
      <c r="C199" s="208"/>
      <c r="D199" s="20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208"/>
      <c r="B200" s="208"/>
      <c r="C200" s="208"/>
      <c r="D200" s="20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208"/>
      <c r="B201" s="208"/>
      <c r="C201" s="208"/>
      <c r="D201" s="20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208"/>
      <c r="B202" s="208"/>
      <c r="C202" s="208"/>
      <c r="D202" s="20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208"/>
      <c r="B203" s="208"/>
      <c r="C203" s="208"/>
      <c r="D203" s="20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208"/>
      <c r="B204" s="208"/>
      <c r="C204" s="208"/>
      <c r="D204" s="20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208"/>
      <c r="B205" s="208"/>
      <c r="C205" s="208"/>
      <c r="D205" s="20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208"/>
      <c r="B206" s="208"/>
      <c r="C206" s="208"/>
      <c r="D206" s="20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208"/>
      <c r="B207" s="208"/>
      <c r="C207" s="208"/>
      <c r="D207" s="20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208"/>
      <c r="B208" s="208"/>
      <c r="C208" s="208"/>
      <c r="D208" s="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208"/>
      <c r="B209" s="208"/>
      <c r="C209" s="208"/>
      <c r="D209" s="20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208"/>
      <c r="B210" s="208"/>
      <c r="C210" s="208"/>
      <c r="D210" s="20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208"/>
      <c r="B211" s="208"/>
      <c r="C211" s="208"/>
      <c r="D211" s="20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208"/>
      <c r="B212" s="208"/>
      <c r="C212" s="208"/>
      <c r="D212" s="20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208"/>
      <c r="B213" s="208"/>
      <c r="C213" s="208"/>
      <c r="D213" s="20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208"/>
      <c r="B214" s="208"/>
      <c r="C214" s="208"/>
      <c r="D214" s="20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208"/>
      <c r="B215" s="208"/>
      <c r="C215" s="208"/>
      <c r="D215" s="20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208"/>
      <c r="B216" s="208"/>
      <c r="C216" s="208"/>
      <c r="D216" s="20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208"/>
      <c r="B217" s="208"/>
      <c r="C217" s="208"/>
      <c r="D217" s="20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208"/>
      <c r="B218" s="208"/>
      <c r="C218" s="208"/>
      <c r="D218" s="20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208"/>
      <c r="B219" s="208"/>
      <c r="C219" s="208"/>
      <c r="D219" s="20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208"/>
      <c r="B220" s="208"/>
      <c r="C220" s="208"/>
      <c r="D220" s="20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208"/>
      <c r="B221" s="208"/>
      <c r="C221" s="208"/>
      <c r="D221" s="20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208"/>
      <c r="B222" s="208"/>
      <c r="C222" s="208"/>
      <c r="D222" s="20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208"/>
      <c r="B223" s="208"/>
      <c r="C223" s="208"/>
      <c r="D223" s="20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208"/>
      <c r="B224" s="208"/>
      <c r="C224" s="208"/>
      <c r="D224" s="20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208"/>
      <c r="B225" s="208"/>
      <c r="C225" s="208"/>
      <c r="D225" s="20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208"/>
      <c r="B226" s="208"/>
      <c r="C226" s="208"/>
      <c r="D226" s="20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208"/>
      <c r="B227" s="208"/>
      <c r="C227" s="208"/>
      <c r="D227" s="20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208"/>
      <c r="B228" s="208"/>
      <c r="C228" s="208"/>
      <c r="D228" s="20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208"/>
      <c r="B229" s="208"/>
      <c r="C229" s="208"/>
      <c r="D229" s="20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208"/>
      <c r="B230" s="208"/>
      <c r="C230" s="208"/>
      <c r="D230" s="20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208"/>
      <c r="B231" s="208"/>
      <c r="C231" s="208"/>
      <c r="D231" s="20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208"/>
      <c r="B232" s="208"/>
      <c r="C232" s="208"/>
      <c r="D232" s="20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208"/>
      <c r="B233" s="208"/>
      <c r="C233" s="208"/>
      <c r="D233" s="20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208"/>
      <c r="B234" s="208"/>
      <c r="C234" s="208"/>
      <c r="D234" s="20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208"/>
      <c r="B235" s="208"/>
      <c r="C235" s="208"/>
      <c r="D235" s="20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208"/>
      <c r="B236" s="208"/>
      <c r="C236" s="208"/>
      <c r="D236" s="20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208"/>
      <c r="B237" s="208"/>
      <c r="C237" s="208"/>
      <c r="D237" s="20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208"/>
      <c r="B238" s="208"/>
      <c r="C238" s="208"/>
      <c r="D238" s="20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208"/>
      <c r="B239" s="208"/>
      <c r="C239" s="208"/>
      <c r="D239" s="20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208"/>
      <c r="B240" s="208"/>
      <c r="C240" s="208"/>
      <c r="D240" s="20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208"/>
      <c r="B241" s="208"/>
      <c r="C241" s="208"/>
      <c r="D241" s="20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208"/>
      <c r="B242" s="208"/>
      <c r="C242" s="208"/>
      <c r="D242" s="20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208"/>
      <c r="B243" s="208"/>
      <c r="C243" s="208"/>
      <c r="D243" s="20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208"/>
      <c r="B244" s="208"/>
      <c r="C244" s="208"/>
      <c r="D244" s="20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208"/>
      <c r="B245" s="208"/>
      <c r="C245" s="208"/>
      <c r="D245" s="20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208"/>
      <c r="B246" s="208"/>
      <c r="C246" s="208"/>
      <c r="D246" s="20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208"/>
      <c r="B247" s="208"/>
      <c r="C247" s="208"/>
      <c r="D247" s="20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208"/>
      <c r="B248" s="208"/>
      <c r="C248" s="208"/>
      <c r="D248" s="20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208"/>
      <c r="B249" s="208"/>
      <c r="C249" s="208"/>
      <c r="D249" s="20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208"/>
      <c r="B250" s="208"/>
      <c r="C250" s="208"/>
      <c r="D250" s="20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208"/>
      <c r="B251" s="208"/>
      <c r="C251" s="208"/>
      <c r="D251" s="20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208"/>
      <c r="B252" s="208"/>
      <c r="C252" s="208"/>
      <c r="D252" s="20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208"/>
      <c r="B253" s="208"/>
      <c r="C253" s="208"/>
      <c r="D253" s="20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208"/>
      <c r="B254" s="208"/>
      <c r="C254" s="208"/>
      <c r="D254" s="20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208"/>
      <c r="B255" s="208"/>
      <c r="C255" s="208"/>
      <c r="D255" s="20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208"/>
      <c r="B256" s="208"/>
      <c r="C256" s="208"/>
      <c r="D256" s="20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208"/>
      <c r="B257" s="208"/>
      <c r="C257" s="208"/>
      <c r="D257" s="20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208"/>
      <c r="B258" s="208"/>
      <c r="C258" s="208"/>
      <c r="D258" s="20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208"/>
      <c r="B259" s="208"/>
      <c r="C259" s="208"/>
      <c r="D259" s="20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208"/>
      <c r="B260" s="208"/>
      <c r="C260" s="208"/>
      <c r="D260" s="20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208"/>
      <c r="B261" s="208"/>
      <c r="C261" s="208"/>
      <c r="D261" s="20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208"/>
      <c r="B262" s="208"/>
      <c r="C262" s="208"/>
      <c r="D262" s="20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208"/>
      <c r="B263" s="208"/>
      <c r="C263" s="208"/>
      <c r="D263" s="20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208"/>
      <c r="B264" s="208"/>
      <c r="C264" s="208"/>
      <c r="D264" s="20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208"/>
      <c r="B265" s="208"/>
      <c r="C265" s="208"/>
      <c r="D265" s="20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208"/>
      <c r="B266" s="208"/>
      <c r="C266" s="208"/>
      <c r="D266" s="20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208"/>
      <c r="B267" s="208"/>
      <c r="C267" s="208"/>
      <c r="D267" s="20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208"/>
      <c r="B268" s="208"/>
      <c r="C268" s="208"/>
      <c r="D268" s="20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208"/>
      <c r="B269" s="208"/>
      <c r="C269" s="208"/>
      <c r="D269" s="20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208"/>
      <c r="B270" s="208"/>
      <c r="C270" s="208"/>
      <c r="D270" s="20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208"/>
      <c r="B271" s="208"/>
      <c r="C271" s="208"/>
      <c r="D271" s="20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208"/>
      <c r="B272" s="208"/>
      <c r="C272" s="208"/>
      <c r="D272" s="20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208"/>
      <c r="B273" s="208"/>
      <c r="C273" s="208"/>
      <c r="D273" s="20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208"/>
      <c r="B274" s="208"/>
      <c r="C274" s="208"/>
      <c r="D274" s="20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208"/>
      <c r="B275" s="208"/>
      <c r="C275" s="208"/>
      <c r="D275" s="20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208"/>
      <c r="B276" s="208"/>
      <c r="C276" s="208"/>
      <c r="D276" s="20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208"/>
      <c r="B277" s="208"/>
      <c r="C277" s="208"/>
      <c r="D277" s="20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208"/>
      <c r="B278" s="208"/>
      <c r="C278" s="208"/>
      <c r="D278" s="20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208"/>
      <c r="B279" s="208"/>
      <c r="C279" s="208"/>
      <c r="D279" s="20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208"/>
      <c r="B280" s="208"/>
      <c r="C280" s="208"/>
      <c r="D280" s="20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208"/>
      <c r="B281" s="208"/>
      <c r="C281" s="208"/>
      <c r="D281" s="20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208"/>
      <c r="B282" s="208"/>
      <c r="C282" s="208"/>
      <c r="D282" s="20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208"/>
      <c r="B283" s="208"/>
      <c r="C283" s="208"/>
      <c r="D283" s="20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208"/>
      <c r="B284" s="208"/>
      <c r="C284" s="208"/>
      <c r="D284" s="20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208"/>
      <c r="B285" s="208"/>
      <c r="C285" s="208"/>
      <c r="D285" s="20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208"/>
      <c r="B286" s="208"/>
      <c r="C286" s="208"/>
      <c r="D286" s="20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208"/>
      <c r="B287" s="208"/>
      <c r="C287" s="208"/>
      <c r="D287" s="20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208"/>
      <c r="B288" s="208"/>
      <c r="C288" s="208"/>
      <c r="D288" s="20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208"/>
      <c r="B289" s="208"/>
      <c r="C289" s="208"/>
      <c r="D289" s="20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208"/>
      <c r="B290" s="208"/>
      <c r="C290" s="208"/>
      <c r="D290" s="20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208"/>
      <c r="B291" s="208"/>
      <c r="C291" s="208"/>
      <c r="D291" s="20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208"/>
      <c r="B292" s="208"/>
      <c r="C292" s="208"/>
      <c r="D292" s="20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208"/>
      <c r="B293" s="208"/>
      <c r="C293" s="208"/>
      <c r="D293" s="20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208"/>
      <c r="B294" s="208"/>
      <c r="C294" s="208"/>
      <c r="D294" s="20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208"/>
      <c r="B295" s="208"/>
      <c r="C295" s="208"/>
      <c r="D295" s="20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208"/>
      <c r="B296" s="208"/>
      <c r="C296" s="208"/>
      <c r="D296" s="20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208"/>
      <c r="B297" s="208"/>
      <c r="C297" s="208"/>
      <c r="D297" s="20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208"/>
      <c r="B298" s="208"/>
      <c r="C298" s="208"/>
      <c r="D298" s="20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208"/>
      <c r="B299" s="208"/>
      <c r="C299" s="208"/>
      <c r="D299" s="20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208"/>
      <c r="B300" s="208"/>
      <c r="C300" s="208"/>
      <c r="D300" s="20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208"/>
      <c r="B301" s="208"/>
      <c r="C301" s="208"/>
      <c r="D301" s="20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208"/>
      <c r="B302" s="208"/>
      <c r="C302" s="208"/>
      <c r="D302" s="20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208"/>
      <c r="B303" s="208"/>
      <c r="C303" s="208"/>
      <c r="D303" s="20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208"/>
      <c r="B304" s="208"/>
      <c r="C304" s="208"/>
      <c r="D304" s="20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208"/>
      <c r="B305" s="208"/>
      <c r="C305" s="208"/>
      <c r="D305" s="20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208"/>
      <c r="B306" s="208"/>
      <c r="C306" s="208"/>
      <c r="D306" s="20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208"/>
      <c r="B307" s="208"/>
      <c r="C307" s="208"/>
      <c r="D307" s="20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208"/>
      <c r="B308" s="208"/>
      <c r="C308" s="208"/>
      <c r="D308" s="2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208"/>
      <c r="B309" s="208"/>
      <c r="C309" s="208"/>
      <c r="D309" s="20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208"/>
      <c r="B310" s="208"/>
      <c r="C310" s="208"/>
      <c r="D310" s="20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208"/>
      <c r="B311" s="208"/>
      <c r="C311" s="208"/>
      <c r="D311" s="20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208"/>
      <c r="B312" s="208"/>
      <c r="C312" s="208"/>
      <c r="D312" s="20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208"/>
      <c r="B313" s="208"/>
      <c r="C313" s="208"/>
      <c r="D313" s="20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208"/>
      <c r="B314" s="208"/>
      <c r="C314" s="208"/>
      <c r="D314" s="20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208"/>
      <c r="B315" s="208"/>
      <c r="C315" s="208"/>
      <c r="D315" s="20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208"/>
      <c r="B316" s="208"/>
      <c r="C316" s="208"/>
      <c r="D316" s="20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208"/>
      <c r="B317" s="208"/>
      <c r="C317" s="208"/>
      <c r="D317" s="20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208"/>
      <c r="B318" s="208"/>
      <c r="C318" s="208"/>
      <c r="D318" s="20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208"/>
      <c r="B319" s="208"/>
      <c r="C319" s="208"/>
      <c r="D319" s="20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208"/>
      <c r="B320" s="208"/>
      <c r="C320" s="208"/>
      <c r="D320" s="20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208"/>
      <c r="B321" s="208"/>
      <c r="C321" s="208"/>
      <c r="D321" s="20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208"/>
      <c r="B322" s="208"/>
      <c r="C322" s="208"/>
      <c r="D322" s="20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208"/>
      <c r="B323" s="208"/>
      <c r="C323" s="208"/>
      <c r="D323" s="20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208"/>
      <c r="B324" s="208"/>
      <c r="C324" s="208"/>
      <c r="D324" s="20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208"/>
      <c r="B325" s="208"/>
      <c r="C325" s="208"/>
      <c r="D325" s="20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208"/>
      <c r="B326" s="208"/>
      <c r="C326" s="208"/>
      <c r="D326" s="20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208"/>
      <c r="B327" s="208"/>
      <c r="C327" s="208"/>
      <c r="D327" s="20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208"/>
      <c r="B328" s="208"/>
      <c r="C328" s="208"/>
      <c r="D328" s="20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208"/>
      <c r="B329" s="208"/>
      <c r="C329" s="208"/>
      <c r="D329" s="20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208"/>
      <c r="B330" s="208"/>
      <c r="C330" s="208"/>
      <c r="D330" s="20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208"/>
      <c r="B331" s="208"/>
      <c r="C331" s="208"/>
      <c r="D331" s="20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208"/>
      <c r="B332" s="208"/>
      <c r="C332" s="208"/>
      <c r="D332" s="20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208"/>
      <c r="B333" s="208"/>
      <c r="C333" s="208"/>
      <c r="D333" s="20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208"/>
      <c r="B334" s="208"/>
      <c r="C334" s="208"/>
      <c r="D334" s="20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208"/>
      <c r="B335" s="208"/>
      <c r="C335" s="208"/>
      <c r="D335" s="20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208"/>
      <c r="B336" s="208"/>
      <c r="C336" s="208"/>
      <c r="D336" s="20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208"/>
      <c r="B337" s="208"/>
      <c r="C337" s="208"/>
      <c r="D337" s="20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208"/>
      <c r="B338" s="208"/>
      <c r="C338" s="208"/>
      <c r="D338" s="20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208"/>
      <c r="B339" s="208"/>
      <c r="C339" s="208"/>
      <c r="D339" s="20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208"/>
      <c r="B340" s="208"/>
      <c r="C340" s="208"/>
      <c r="D340" s="20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208"/>
      <c r="B341" s="208"/>
      <c r="C341" s="208"/>
      <c r="D341" s="20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208"/>
      <c r="B342" s="208"/>
      <c r="C342" s="208"/>
      <c r="D342" s="20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208"/>
      <c r="B343" s="208"/>
      <c r="C343" s="208"/>
      <c r="D343" s="20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208"/>
      <c r="B344" s="208"/>
      <c r="C344" s="208"/>
      <c r="D344" s="20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208"/>
      <c r="B345" s="208"/>
      <c r="C345" s="208"/>
      <c r="D345" s="20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208"/>
      <c r="B346" s="208"/>
      <c r="C346" s="208"/>
      <c r="D346" s="20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208"/>
      <c r="B347" s="208"/>
      <c r="C347" s="208"/>
      <c r="D347" s="20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208"/>
      <c r="B348" s="208"/>
      <c r="C348" s="208"/>
      <c r="D348" s="20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208"/>
      <c r="B349" s="208"/>
      <c r="C349" s="208"/>
      <c r="D349" s="20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208"/>
      <c r="B350" s="208"/>
      <c r="C350" s="208"/>
      <c r="D350" s="20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208"/>
      <c r="B351" s="208"/>
      <c r="C351" s="208"/>
      <c r="D351" s="20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208"/>
      <c r="B352" s="208"/>
      <c r="C352" s="208"/>
      <c r="D352" s="20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208"/>
      <c r="B353" s="208"/>
      <c r="C353" s="208"/>
      <c r="D353" s="20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208"/>
      <c r="B354" s="208"/>
      <c r="C354" s="208"/>
      <c r="D354" s="20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208"/>
      <c r="B355" s="208"/>
      <c r="C355" s="208"/>
      <c r="D355" s="20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208"/>
      <c r="B356" s="208"/>
      <c r="C356" s="208"/>
      <c r="D356" s="20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208"/>
      <c r="B357" s="208"/>
      <c r="C357" s="208"/>
      <c r="D357" s="20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208"/>
      <c r="B358" s="208"/>
      <c r="C358" s="208"/>
      <c r="D358" s="20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208"/>
      <c r="B359" s="208"/>
      <c r="C359" s="208"/>
      <c r="D359" s="20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208"/>
      <c r="B360" s="208"/>
      <c r="C360" s="208"/>
      <c r="D360" s="20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208"/>
      <c r="B361" s="208"/>
      <c r="C361" s="208"/>
      <c r="D361" s="20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208"/>
      <c r="B362" s="208"/>
      <c r="C362" s="208"/>
      <c r="D362" s="20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208"/>
      <c r="B363" s="208"/>
      <c r="C363" s="208"/>
      <c r="D363" s="20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208"/>
      <c r="B364" s="208"/>
      <c r="C364" s="208"/>
      <c r="D364" s="20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208"/>
      <c r="B365" s="208"/>
      <c r="C365" s="208"/>
      <c r="D365" s="20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208"/>
      <c r="B366" s="208"/>
      <c r="C366" s="208"/>
      <c r="D366" s="20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208"/>
      <c r="B367" s="208"/>
      <c r="C367" s="208"/>
      <c r="D367" s="20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208"/>
      <c r="B368" s="208"/>
      <c r="C368" s="208"/>
      <c r="D368" s="20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208"/>
      <c r="B369" s="208"/>
      <c r="C369" s="208"/>
      <c r="D369" s="20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208"/>
      <c r="B370" s="208"/>
      <c r="C370" s="208"/>
      <c r="D370" s="20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208"/>
      <c r="B371" s="208"/>
      <c r="C371" s="208"/>
      <c r="D371" s="20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208"/>
      <c r="B372" s="208"/>
      <c r="C372" s="208"/>
      <c r="D372" s="20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208"/>
      <c r="B373" s="208"/>
      <c r="C373" s="208"/>
      <c r="D373" s="20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208"/>
      <c r="B374" s="208"/>
      <c r="C374" s="208"/>
      <c r="D374" s="20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208"/>
      <c r="B375" s="208"/>
      <c r="C375" s="208"/>
      <c r="D375" s="20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208"/>
      <c r="B376" s="208"/>
      <c r="C376" s="208"/>
      <c r="D376" s="20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208"/>
      <c r="B377" s="208"/>
      <c r="C377" s="208"/>
      <c r="D377" s="20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208"/>
      <c r="B378" s="208"/>
      <c r="C378" s="208"/>
      <c r="D378" s="20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208"/>
      <c r="B379" s="208"/>
      <c r="C379" s="208"/>
      <c r="D379" s="20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208"/>
      <c r="B380" s="208"/>
      <c r="C380" s="208"/>
      <c r="D380" s="20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208"/>
      <c r="B381" s="208"/>
      <c r="C381" s="208"/>
      <c r="D381" s="20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208"/>
      <c r="B382" s="208"/>
      <c r="C382" s="208"/>
      <c r="D382" s="20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208"/>
      <c r="B383" s="208"/>
      <c r="C383" s="208"/>
      <c r="D383" s="20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208"/>
      <c r="B384" s="208"/>
      <c r="C384" s="208"/>
      <c r="D384" s="20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208"/>
      <c r="B385" s="208"/>
      <c r="C385" s="208"/>
      <c r="D385" s="20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208"/>
      <c r="B386" s="208"/>
      <c r="C386" s="208"/>
      <c r="D386" s="20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208"/>
      <c r="B387" s="208"/>
      <c r="C387" s="208"/>
      <c r="D387" s="20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208"/>
      <c r="B388" s="208"/>
      <c r="C388" s="208"/>
      <c r="D388" s="20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208"/>
      <c r="B389" s="208"/>
      <c r="C389" s="208"/>
      <c r="D389" s="20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208"/>
      <c r="B390" s="208"/>
      <c r="C390" s="208"/>
      <c r="D390" s="20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208"/>
      <c r="B391" s="208"/>
      <c r="C391" s="208"/>
      <c r="D391" s="20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208"/>
      <c r="B392" s="208"/>
      <c r="C392" s="208"/>
      <c r="D392" s="20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208"/>
      <c r="B393" s="208"/>
      <c r="C393" s="208"/>
      <c r="D393" s="20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208"/>
      <c r="B394" s="208"/>
      <c r="C394" s="208"/>
      <c r="D394" s="20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208"/>
      <c r="B395" s="208"/>
      <c r="C395" s="208"/>
      <c r="D395" s="20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208"/>
      <c r="B396" s="208"/>
      <c r="C396" s="208"/>
      <c r="D396" s="20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208"/>
      <c r="B397" s="208"/>
      <c r="C397" s="208"/>
      <c r="D397" s="20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208"/>
      <c r="B398" s="208"/>
      <c r="C398" s="208"/>
      <c r="D398" s="20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208"/>
      <c r="B399" s="208"/>
      <c r="C399" s="208"/>
      <c r="D399" s="20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208"/>
      <c r="B400" s="208"/>
      <c r="C400" s="208"/>
      <c r="D400" s="20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208"/>
      <c r="B401" s="208"/>
      <c r="C401" s="208"/>
      <c r="D401" s="20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208"/>
      <c r="B402" s="208"/>
      <c r="C402" s="208"/>
      <c r="D402" s="20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208"/>
      <c r="B403" s="208"/>
      <c r="C403" s="208"/>
      <c r="D403" s="20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208"/>
      <c r="B404" s="208"/>
      <c r="C404" s="208"/>
      <c r="D404" s="20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208"/>
      <c r="B405" s="208"/>
      <c r="C405" s="208"/>
      <c r="D405" s="20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208"/>
      <c r="B406" s="208"/>
      <c r="C406" s="208"/>
      <c r="D406" s="20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208"/>
      <c r="B407" s="208"/>
      <c r="C407" s="208"/>
      <c r="D407" s="20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208"/>
      <c r="B408" s="208"/>
      <c r="C408" s="208"/>
      <c r="D408" s="2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208"/>
      <c r="B409" s="208"/>
      <c r="C409" s="208"/>
      <c r="D409" s="20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208"/>
      <c r="B410" s="208"/>
      <c r="C410" s="208"/>
      <c r="D410" s="20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208"/>
      <c r="B411" s="208"/>
      <c r="C411" s="208"/>
      <c r="D411" s="20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208"/>
      <c r="B412" s="208"/>
      <c r="C412" s="208"/>
      <c r="D412" s="20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208"/>
      <c r="B413" s="208"/>
      <c r="C413" s="208"/>
      <c r="D413" s="20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208"/>
      <c r="B414" s="208"/>
      <c r="C414" s="208"/>
      <c r="D414" s="20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208"/>
      <c r="B415" s="208"/>
      <c r="C415" s="208"/>
      <c r="D415" s="20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208"/>
      <c r="B416" s="208"/>
      <c r="C416" s="208"/>
      <c r="D416" s="20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208"/>
      <c r="B417" s="208"/>
      <c r="C417" s="208"/>
      <c r="D417" s="20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208"/>
      <c r="B418" s="208"/>
      <c r="C418" s="208"/>
      <c r="D418" s="20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208"/>
      <c r="B419" s="208"/>
      <c r="C419" s="208"/>
      <c r="D419" s="20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208"/>
      <c r="B420" s="208"/>
      <c r="C420" s="208"/>
      <c r="D420" s="20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208"/>
      <c r="B421" s="208"/>
      <c r="C421" s="208"/>
      <c r="D421" s="20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208"/>
      <c r="B422" s="208"/>
      <c r="C422" s="208"/>
      <c r="D422" s="20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208"/>
      <c r="B423" s="208"/>
      <c r="C423" s="208"/>
      <c r="D423" s="20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208"/>
      <c r="B424" s="208"/>
      <c r="C424" s="208"/>
      <c r="D424" s="20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208"/>
      <c r="B425" s="208"/>
      <c r="C425" s="208"/>
      <c r="D425" s="20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208"/>
      <c r="B426" s="208"/>
      <c r="C426" s="208"/>
      <c r="D426" s="20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208"/>
      <c r="B427" s="208"/>
      <c r="C427" s="208"/>
      <c r="D427" s="20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208"/>
      <c r="B428" s="208"/>
      <c r="C428" s="208"/>
      <c r="D428" s="20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208"/>
      <c r="B429" s="208"/>
      <c r="C429" s="208"/>
      <c r="D429" s="20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208"/>
      <c r="B430" s="208"/>
      <c r="C430" s="208"/>
      <c r="D430" s="20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208"/>
      <c r="B431" s="208"/>
      <c r="C431" s="208"/>
      <c r="D431" s="20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208"/>
      <c r="B432" s="208"/>
      <c r="C432" s="208"/>
      <c r="D432" s="20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208"/>
      <c r="B433" s="208"/>
      <c r="C433" s="208"/>
      <c r="D433" s="20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208"/>
      <c r="B434" s="208"/>
      <c r="C434" s="208"/>
      <c r="D434" s="20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208"/>
      <c r="B435" s="208"/>
      <c r="C435" s="208"/>
      <c r="D435" s="20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208"/>
      <c r="B436" s="208"/>
      <c r="C436" s="208"/>
      <c r="D436" s="20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208"/>
      <c r="B437" s="208"/>
      <c r="C437" s="208"/>
      <c r="D437" s="20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208"/>
      <c r="B438" s="208"/>
      <c r="C438" s="208"/>
      <c r="D438" s="20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208"/>
      <c r="B439" s="208"/>
      <c r="C439" s="208"/>
      <c r="D439" s="20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208"/>
      <c r="B440" s="208"/>
      <c r="C440" s="208"/>
      <c r="D440" s="20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208"/>
      <c r="B441" s="208"/>
      <c r="C441" s="208"/>
      <c r="D441" s="20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208"/>
      <c r="B442" s="208"/>
      <c r="C442" s="208"/>
      <c r="D442" s="20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208"/>
      <c r="B443" s="208"/>
      <c r="C443" s="208"/>
      <c r="D443" s="20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208"/>
      <c r="B444" s="208"/>
      <c r="C444" s="208"/>
      <c r="D444" s="20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208"/>
      <c r="B445" s="208"/>
      <c r="C445" s="208"/>
      <c r="D445" s="20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208"/>
      <c r="B446" s="208"/>
      <c r="C446" s="208"/>
      <c r="D446" s="20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208"/>
      <c r="B447" s="208"/>
      <c r="C447" s="208"/>
      <c r="D447" s="20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208"/>
      <c r="B448" s="208"/>
      <c r="C448" s="208"/>
      <c r="D448" s="20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208"/>
      <c r="B449" s="208"/>
      <c r="C449" s="208"/>
      <c r="D449" s="20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208"/>
      <c r="B450" s="208"/>
      <c r="C450" s="208"/>
      <c r="D450" s="20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208"/>
      <c r="B451" s="208"/>
      <c r="C451" s="208"/>
      <c r="D451" s="20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208"/>
      <c r="B452" s="208"/>
      <c r="C452" s="208"/>
      <c r="D452" s="20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208"/>
      <c r="B453" s="208"/>
      <c r="C453" s="208"/>
      <c r="D453" s="20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208"/>
      <c r="B454" s="208"/>
      <c r="C454" s="208"/>
      <c r="D454" s="20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208"/>
      <c r="B455" s="208"/>
      <c r="C455" s="208"/>
      <c r="D455" s="20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208"/>
      <c r="B456" s="208"/>
      <c r="C456" s="208"/>
      <c r="D456" s="20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208"/>
      <c r="B457" s="208"/>
      <c r="C457" s="208"/>
      <c r="D457" s="20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208"/>
      <c r="B458" s="208"/>
      <c r="C458" s="208"/>
      <c r="D458" s="20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208"/>
      <c r="B459" s="208"/>
      <c r="C459" s="208"/>
      <c r="D459" s="20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208"/>
      <c r="B460" s="208"/>
      <c r="C460" s="208"/>
      <c r="D460" s="20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208"/>
      <c r="B461" s="208"/>
      <c r="C461" s="208"/>
      <c r="D461" s="20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208"/>
      <c r="B462" s="208"/>
      <c r="C462" s="208"/>
      <c r="D462" s="20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208"/>
      <c r="B463" s="208"/>
      <c r="C463" s="208"/>
      <c r="D463" s="20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208"/>
      <c r="B464" s="208"/>
      <c r="C464" s="208"/>
      <c r="D464" s="20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208"/>
      <c r="B465" s="208"/>
      <c r="C465" s="208"/>
      <c r="D465" s="20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208"/>
      <c r="B466" s="208"/>
      <c r="C466" s="208"/>
      <c r="D466" s="20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208"/>
      <c r="B467" s="208"/>
      <c r="C467" s="208"/>
      <c r="D467" s="20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208"/>
      <c r="B468" s="208"/>
      <c r="C468" s="208"/>
      <c r="D468" s="20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208"/>
      <c r="B469" s="208"/>
      <c r="C469" s="208"/>
      <c r="D469" s="20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208"/>
      <c r="B470" s="208"/>
      <c r="C470" s="208"/>
      <c r="D470" s="20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208"/>
      <c r="B471" s="208"/>
      <c r="C471" s="208"/>
      <c r="D471" s="20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208"/>
      <c r="B472" s="208"/>
      <c r="C472" s="208"/>
      <c r="D472" s="20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208"/>
      <c r="B473" s="208"/>
      <c r="C473" s="208"/>
      <c r="D473" s="20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208"/>
      <c r="B474" s="208"/>
      <c r="C474" s="208"/>
      <c r="D474" s="20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208"/>
      <c r="B475" s="208"/>
      <c r="C475" s="208"/>
      <c r="D475" s="20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208"/>
      <c r="B476" s="208"/>
      <c r="C476" s="208"/>
      <c r="D476" s="20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208"/>
      <c r="B477" s="208"/>
      <c r="C477" s="208"/>
      <c r="D477" s="20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208"/>
      <c r="B478" s="208"/>
      <c r="C478" s="208"/>
      <c r="D478" s="20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208"/>
      <c r="B479" s="208"/>
      <c r="C479" s="208"/>
      <c r="D479" s="20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208"/>
      <c r="B480" s="208"/>
      <c r="C480" s="208"/>
      <c r="D480" s="20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208"/>
      <c r="B481" s="208"/>
      <c r="C481" s="208"/>
      <c r="D481" s="20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208"/>
      <c r="B482" s="208"/>
      <c r="C482" s="208"/>
      <c r="D482" s="20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208"/>
      <c r="B483" s="208"/>
      <c r="C483" s="208"/>
      <c r="D483" s="20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208"/>
      <c r="B484" s="208"/>
      <c r="C484" s="208"/>
      <c r="D484" s="20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208"/>
      <c r="B485" s="208"/>
      <c r="C485" s="208"/>
      <c r="D485" s="20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208"/>
      <c r="B486" s="208"/>
      <c r="C486" s="208"/>
      <c r="D486" s="20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208"/>
      <c r="B487" s="208"/>
      <c r="C487" s="208"/>
      <c r="D487" s="20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208"/>
      <c r="B488" s="208"/>
      <c r="C488" s="208"/>
      <c r="D488" s="20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208"/>
      <c r="B489" s="208"/>
      <c r="C489" s="208"/>
      <c r="D489" s="20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208"/>
      <c r="B490" s="208"/>
      <c r="C490" s="208"/>
      <c r="D490" s="20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208"/>
      <c r="B491" s="208"/>
      <c r="C491" s="208"/>
      <c r="D491" s="20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208"/>
      <c r="B492" s="208"/>
      <c r="C492" s="208"/>
      <c r="D492" s="20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208"/>
      <c r="B493" s="208"/>
      <c r="C493" s="208"/>
      <c r="D493" s="20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208"/>
      <c r="B494" s="208"/>
      <c r="C494" s="208"/>
      <c r="D494" s="20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208"/>
      <c r="B495" s="208"/>
      <c r="C495" s="208"/>
      <c r="D495" s="20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208"/>
      <c r="B496" s="208"/>
      <c r="C496" s="208"/>
      <c r="D496" s="20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208"/>
      <c r="B497" s="208"/>
      <c r="C497" s="208"/>
      <c r="D497" s="20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208"/>
      <c r="B498" s="208"/>
      <c r="C498" s="208"/>
      <c r="D498" s="20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208"/>
      <c r="B499" s="208"/>
      <c r="C499" s="208"/>
      <c r="D499" s="20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208"/>
      <c r="B500" s="208"/>
      <c r="C500" s="208"/>
      <c r="D500" s="20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208"/>
      <c r="B501" s="208"/>
      <c r="C501" s="208"/>
      <c r="D501" s="20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208"/>
      <c r="B502" s="208"/>
      <c r="C502" s="208"/>
      <c r="D502" s="20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208"/>
      <c r="B503" s="208"/>
      <c r="C503" s="208"/>
      <c r="D503" s="20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208"/>
      <c r="B504" s="208"/>
      <c r="C504" s="208"/>
      <c r="D504" s="20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208"/>
      <c r="B505" s="208"/>
      <c r="C505" s="208"/>
      <c r="D505" s="20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208"/>
      <c r="B506" s="208"/>
      <c r="C506" s="208"/>
      <c r="D506" s="20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208"/>
      <c r="B507" s="208"/>
      <c r="C507" s="208"/>
      <c r="D507" s="20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208"/>
      <c r="B508" s="208"/>
      <c r="C508" s="208"/>
      <c r="D508" s="2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208"/>
      <c r="B509" s="208"/>
      <c r="C509" s="208"/>
      <c r="D509" s="20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208"/>
      <c r="B510" s="208"/>
      <c r="C510" s="208"/>
      <c r="D510" s="20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208"/>
      <c r="B511" s="208"/>
      <c r="C511" s="208"/>
      <c r="D511" s="20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208"/>
      <c r="B512" s="208"/>
      <c r="C512" s="208"/>
      <c r="D512" s="20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208"/>
      <c r="B513" s="208"/>
      <c r="C513" s="208"/>
      <c r="D513" s="20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208"/>
      <c r="B514" s="208"/>
      <c r="C514" s="208"/>
      <c r="D514" s="20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208"/>
      <c r="B515" s="208"/>
      <c r="C515" s="208"/>
      <c r="D515" s="20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208"/>
      <c r="B516" s="208"/>
      <c r="C516" s="208"/>
      <c r="D516" s="20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208"/>
      <c r="B517" s="208"/>
      <c r="C517" s="208"/>
      <c r="D517" s="20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208"/>
      <c r="B518" s="208"/>
      <c r="C518" s="208"/>
      <c r="D518" s="20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208"/>
      <c r="B519" s="208"/>
      <c r="C519" s="208"/>
      <c r="D519" s="20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208"/>
      <c r="B520" s="208"/>
      <c r="C520" s="208"/>
      <c r="D520" s="20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208"/>
      <c r="B521" s="208"/>
      <c r="C521" s="208"/>
      <c r="D521" s="20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208"/>
      <c r="B522" s="208"/>
      <c r="C522" s="208"/>
      <c r="D522" s="20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208"/>
      <c r="B523" s="208"/>
      <c r="C523" s="208"/>
      <c r="D523" s="20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208"/>
      <c r="B524" s="208"/>
      <c r="C524" s="208"/>
      <c r="D524" s="20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208"/>
      <c r="B525" s="208"/>
      <c r="C525" s="208"/>
      <c r="D525" s="20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208"/>
      <c r="B526" s="208"/>
      <c r="C526" s="208"/>
      <c r="D526" s="20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208"/>
      <c r="B527" s="208"/>
      <c r="C527" s="208"/>
      <c r="D527" s="20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208"/>
      <c r="B528" s="208"/>
      <c r="C528" s="208"/>
      <c r="D528" s="20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208"/>
      <c r="B529" s="208"/>
      <c r="C529" s="208"/>
      <c r="D529" s="20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208"/>
      <c r="B530" s="208"/>
      <c r="C530" s="208"/>
      <c r="D530" s="20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208"/>
      <c r="B531" s="208"/>
      <c r="C531" s="208"/>
      <c r="D531" s="20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208"/>
      <c r="B532" s="208"/>
      <c r="C532" s="208"/>
      <c r="D532" s="20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208"/>
      <c r="B533" s="208"/>
      <c r="C533" s="208"/>
      <c r="D533" s="20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208"/>
      <c r="B534" s="208"/>
      <c r="C534" s="208"/>
      <c r="D534" s="20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208"/>
      <c r="B535" s="208"/>
      <c r="C535" s="208"/>
      <c r="D535" s="20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208"/>
      <c r="B536" s="208"/>
      <c r="C536" s="208"/>
      <c r="D536" s="20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208"/>
      <c r="B537" s="208"/>
      <c r="C537" s="208"/>
      <c r="D537" s="20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208"/>
      <c r="B538" s="208"/>
      <c r="C538" s="208"/>
      <c r="D538" s="20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208"/>
      <c r="B539" s="208"/>
      <c r="C539" s="208"/>
      <c r="D539" s="20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208"/>
      <c r="B540" s="208"/>
      <c r="C540" s="208"/>
      <c r="D540" s="20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208"/>
      <c r="B541" s="208"/>
      <c r="C541" s="208"/>
      <c r="D541" s="20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208"/>
      <c r="B542" s="208"/>
      <c r="C542" s="208"/>
      <c r="D542" s="20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208"/>
      <c r="B543" s="208"/>
      <c r="C543" s="208"/>
      <c r="D543" s="20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208"/>
      <c r="B544" s="208"/>
      <c r="C544" s="208"/>
      <c r="D544" s="20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208"/>
      <c r="B545" s="208"/>
      <c r="C545" s="208"/>
      <c r="D545" s="20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208"/>
      <c r="B546" s="208"/>
      <c r="C546" s="208"/>
      <c r="D546" s="20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208"/>
      <c r="B547" s="208"/>
      <c r="C547" s="208"/>
      <c r="D547" s="20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208"/>
      <c r="B548" s="208"/>
      <c r="C548" s="208"/>
      <c r="D548" s="20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208"/>
      <c r="B549" s="208"/>
      <c r="C549" s="208"/>
      <c r="D549" s="20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208"/>
      <c r="B550" s="208"/>
      <c r="C550" s="208"/>
      <c r="D550" s="20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208"/>
      <c r="B551" s="208"/>
      <c r="C551" s="208"/>
      <c r="D551" s="20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208"/>
      <c r="B552" s="208"/>
      <c r="C552" s="208"/>
      <c r="D552" s="20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208"/>
      <c r="B553" s="208"/>
      <c r="C553" s="208"/>
      <c r="D553" s="20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208"/>
      <c r="B554" s="208"/>
      <c r="C554" s="208"/>
      <c r="D554" s="20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208"/>
      <c r="B555" s="208"/>
      <c r="C555" s="208"/>
      <c r="D555" s="20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208"/>
      <c r="B556" s="208"/>
      <c r="C556" s="208"/>
      <c r="D556" s="20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208"/>
      <c r="B557" s="208"/>
      <c r="C557" s="208"/>
      <c r="D557" s="20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208"/>
      <c r="B558" s="208"/>
      <c r="C558" s="208"/>
      <c r="D558" s="20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208"/>
      <c r="B559" s="208"/>
      <c r="C559" s="208"/>
      <c r="D559" s="20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208"/>
      <c r="B560" s="208"/>
      <c r="C560" s="208"/>
      <c r="D560" s="20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208"/>
      <c r="B561" s="208"/>
      <c r="C561" s="208"/>
      <c r="D561" s="20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208"/>
      <c r="B562" s="208"/>
      <c r="C562" s="208"/>
      <c r="D562" s="20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208"/>
      <c r="B563" s="208"/>
      <c r="C563" s="208"/>
      <c r="D563" s="20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208"/>
      <c r="B564" s="208"/>
      <c r="C564" s="208"/>
      <c r="D564" s="20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208"/>
      <c r="B565" s="208"/>
      <c r="C565" s="208"/>
      <c r="D565" s="20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208"/>
      <c r="B566" s="208"/>
      <c r="C566" s="208"/>
      <c r="D566" s="20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208"/>
      <c r="B567" s="208"/>
      <c r="C567" s="208"/>
      <c r="D567" s="20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208"/>
      <c r="B568" s="208"/>
      <c r="C568" s="208"/>
      <c r="D568" s="20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208"/>
      <c r="B569" s="208"/>
      <c r="C569" s="208"/>
      <c r="D569" s="20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208"/>
      <c r="B570" s="208"/>
      <c r="C570" s="208"/>
      <c r="D570" s="20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208"/>
      <c r="B571" s="208"/>
      <c r="C571" s="208"/>
      <c r="D571" s="20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208"/>
      <c r="B572" s="208"/>
      <c r="C572" s="208"/>
      <c r="D572" s="20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208"/>
      <c r="B573" s="208"/>
      <c r="C573" s="208"/>
      <c r="D573" s="20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208"/>
      <c r="B574" s="208"/>
      <c r="C574" s="208"/>
      <c r="D574" s="20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208"/>
      <c r="B575" s="208"/>
      <c r="C575" s="208"/>
      <c r="D575" s="20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208"/>
      <c r="B576" s="208"/>
      <c r="C576" s="208"/>
      <c r="D576" s="20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208"/>
      <c r="B577" s="208"/>
      <c r="C577" s="208"/>
      <c r="D577" s="20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208"/>
      <c r="B578" s="208"/>
      <c r="C578" s="208"/>
      <c r="D578" s="20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208"/>
      <c r="B579" s="208"/>
      <c r="C579" s="208"/>
      <c r="D579" s="20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208"/>
      <c r="B580" s="208"/>
      <c r="C580" s="208"/>
      <c r="D580" s="20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208"/>
      <c r="B581" s="208"/>
      <c r="C581" s="208"/>
      <c r="D581" s="20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208"/>
      <c r="B582" s="208"/>
      <c r="C582" s="208"/>
      <c r="D582" s="20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208"/>
      <c r="B583" s="208"/>
      <c r="C583" s="208"/>
      <c r="D583" s="20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208"/>
      <c r="B584" s="208"/>
      <c r="C584" s="208"/>
      <c r="D584" s="20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208"/>
      <c r="B585" s="208"/>
      <c r="C585" s="208"/>
      <c r="D585" s="20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208"/>
      <c r="B586" s="208"/>
      <c r="C586" s="208"/>
      <c r="D586" s="20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208"/>
      <c r="B587" s="208"/>
      <c r="C587" s="208"/>
      <c r="D587" s="20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208"/>
      <c r="B588" s="208"/>
      <c r="C588" s="208"/>
      <c r="D588" s="20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208"/>
      <c r="B589" s="208"/>
      <c r="C589" s="208"/>
      <c r="D589" s="20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208"/>
      <c r="B590" s="208"/>
      <c r="C590" s="208"/>
      <c r="D590" s="20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208"/>
      <c r="B591" s="208"/>
      <c r="C591" s="208"/>
      <c r="D591" s="20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208"/>
      <c r="B592" s="208"/>
      <c r="C592" s="208"/>
      <c r="D592" s="20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208"/>
      <c r="B593" s="208"/>
      <c r="C593" s="208"/>
      <c r="D593" s="20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208"/>
      <c r="B594" s="208"/>
      <c r="C594" s="208"/>
      <c r="D594" s="20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208"/>
      <c r="B595" s="208"/>
      <c r="C595" s="208"/>
      <c r="D595" s="20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208"/>
      <c r="B596" s="208"/>
      <c r="C596" s="208"/>
      <c r="D596" s="20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208"/>
      <c r="B597" s="208"/>
      <c r="C597" s="208"/>
      <c r="D597" s="20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208"/>
      <c r="B598" s="208"/>
      <c r="C598" s="208"/>
      <c r="D598" s="20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208"/>
      <c r="B599" s="208"/>
      <c r="C599" s="208"/>
      <c r="D599" s="20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208"/>
      <c r="B600" s="208"/>
      <c r="C600" s="208"/>
      <c r="D600" s="20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208"/>
      <c r="B601" s="208"/>
      <c r="C601" s="208"/>
      <c r="D601" s="20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208"/>
      <c r="B602" s="208"/>
      <c r="C602" s="208"/>
      <c r="D602" s="20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208"/>
      <c r="B603" s="208"/>
      <c r="C603" s="208"/>
      <c r="D603" s="20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208"/>
      <c r="B604" s="208"/>
      <c r="C604" s="208"/>
      <c r="D604" s="20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208"/>
      <c r="B605" s="208"/>
      <c r="C605" s="208"/>
      <c r="D605" s="20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208"/>
      <c r="B606" s="208"/>
      <c r="C606" s="208"/>
      <c r="D606" s="20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208"/>
      <c r="B607" s="208"/>
      <c r="C607" s="208"/>
      <c r="D607" s="20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208"/>
      <c r="B608" s="208"/>
      <c r="C608" s="208"/>
      <c r="D608" s="2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208"/>
      <c r="B609" s="208"/>
      <c r="C609" s="208"/>
      <c r="D609" s="20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208"/>
      <c r="B610" s="208"/>
      <c r="C610" s="208"/>
      <c r="D610" s="20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208"/>
      <c r="B611" s="208"/>
      <c r="C611" s="208"/>
      <c r="D611" s="20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208"/>
      <c r="B612" s="208"/>
      <c r="C612" s="208"/>
      <c r="D612" s="20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208"/>
      <c r="B613" s="208"/>
      <c r="C613" s="208"/>
      <c r="D613" s="20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208"/>
      <c r="B614" s="208"/>
      <c r="C614" s="208"/>
      <c r="D614" s="20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208"/>
      <c r="B615" s="208"/>
      <c r="C615" s="208"/>
      <c r="D615" s="20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208"/>
      <c r="B616" s="208"/>
      <c r="C616" s="208"/>
      <c r="D616" s="20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208"/>
      <c r="B617" s="208"/>
      <c r="C617" s="208"/>
      <c r="D617" s="20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208"/>
      <c r="B618" s="208"/>
      <c r="C618" s="208"/>
      <c r="D618" s="20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208"/>
      <c r="B619" s="208"/>
      <c r="C619" s="208"/>
      <c r="D619" s="20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208"/>
      <c r="B620" s="208"/>
      <c r="C620" s="208"/>
      <c r="D620" s="20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208"/>
      <c r="B621" s="208"/>
      <c r="C621" s="208"/>
      <c r="D621" s="20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208"/>
      <c r="B622" s="208"/>
      <c r="C622" s="208"/>
      <c r="D622" s="20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208"/>
      <c r="B623" s="208"/>
      <c r="C623" s="208"/>
      <c r="D623" s="20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208"/>
      <c r="B624" s="208"/>
      <c r="C624" s="208"/>
      <c r="D624" s="20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208"/>
      <c r="B625" s="208"/>
      <c r="C625" s="208"/>
      <c r="D625" s="20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208"/>
      <c r="B626" s="208"/>
      <c r="C626" s="208"/>
      <c r="D626" s="20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208"/>
      <c r="B627" s="208"/>
      <c r="C627" s="208"/>
      <c r="D627" s="20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208"/>
      <c r="B628" s="208"/>
      <c r="C628" s="208"/>
      <c r="D628" s="20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208"/>
      <c r="B629" s="208"/>
      <c r="C629" s="208"/>
      <c r="D629" s="20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208"/>
      <c r="B630" s="208"/>
      <c r="C630" s="208"/>
      <c r="D630" s="20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208"/>
      <c r="B631" s="208"/>
      <c r="C631" s="208"/>
      <c r="D631" s="20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208"/>
      <c r="B632" s="208"/>
      <c r="C632" s="208"/>
      <c r="D632" s="20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208"/>
      <c r="B633" s="208"/>
      <c r="C633" s="208"/>
      <c r="D633" s="20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208"/>
      <c r="B634" s="208"/>
      <c r="C634" s="208"/>
      <c r="D634" s="20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208"/>
      <c r="B635" s="208"/>
      <c r="C635" s="208"/>
      <c r="D635" s="20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208"/>
      <c r="B636" s="208"/>
      <c r="C636" s="208"/>
      <c r="D636" s="20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208"/>
      <c r="B637" s="208"/>
      <c r="C637" s="208"/>
      <c r="D637" s="20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208"/>
      <c r="B638" s="208"/>
      <c r="C638" s="208"/>
      <c r="D638" s="20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208"/>
      <c r="B639" s="208"/>
      <c r="C639" s="208"/>
      <c r="D639" s="20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208"/>
      <c r="B640" s="208"/>
      <c r="C640" s="208"/>
      <c r="D640" s="20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208"/>
      <c r="B641" s="208"/>
      <c r="C641" s="208"/>
      <c r="D641" s="20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208"/>
      <c r="B642" s="208"/>
      <c r="C642" s="208"/>
      <c r="D642" s="20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208"/>
      <c r="B643" s="208"/>
      <c r="C643" s="208"/>
      <c r="D643" s="20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208"/>
      <c r="B644" s="208"/>
      <c r="C644" s="208"/>
      <c r="D644" s="20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208"/>
      <c r="B645" s="208"/>
      <c r="C645" s="208"/>
      <c r="D645" s="20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208"/>
      <c r="B646" s="208"/>
      <c r="C646" s="208"/>
      <c r="D646" s="20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208"/>
      <c r="B647" s="208"/>
      <c r="C647" s="208"/>
      <c r="D647" s="20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208"/>
      <c r="B648" s="208"/>
      <c r="C648" s="208"/>
      <c r="D648" s="20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208"/>
      <c r="B649" s="208"/>
      <c r="C649" s="208"/>
      <c r="D649" s="20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208"/>
      <c r="B650" s="208"/>
      <c r="C650" s="208"/>
      <c r="D650" s="20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208"/>
      <c r="B651" s="208"/>
      <c r="C651" s="208"/>
      <c r="D651" s="20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208"/>
      <c r="B652" s="208"/>
      <c r="C652" s="208"/>
      <c r="D652" s="20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208"/>
      <c r="B653" s="208"/>
      <c r="C653" s="208"/>
      <c r="D653" s="20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208"/>
      <c r="B654" s="208"/>
      <c r="C654" s="208"/>
      <c r="D654" s="20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208"/>
      <c r="B655" s="208"/>
      <c r="C655" s="208"/>
      <c r="D655" s="20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208"/>
      <c r="B656" s="208"/>
      <c r="C656" s="208"/>
      <c r="D656" s="20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208"/>
      <c r="B657" s="208"/>
      <c r="C657" s="208"/>
      <c r="D657" s="20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208"/>
      <c r="B658" s="208"/>
      <c r="C658" s="208"/>
      <c r="D658" s="20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208"/>
      <c r="B659" s="208"/>
      <c r="C659" s="208"/>
      <c r="D659" s="20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208"/>
      <c r="B660" s="208"/>
      <c r="C660" s="208"/>
      <c r="D660" s="20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208"/>
      <c r="B661" s="208"/>
      <c r="C661" s="208"/>
      <c r="D661" s="20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208"/>
      <c r="B662" s="208"/>
      <c r="C662" s="208"/>
      <c r="D662" s="20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208"/>
      <c r="B663" s="208"/>
      <c r="C663" s="208"/>
      <c r="D663" s="20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208"/>
      <c r="B664" s="208"/>
      <c r="C664" s="208"/>
      <c r="D664" s="20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208"/>
      <c r="B665" s="208"/>
      <c r="C665" s="208"/>
      <c r="D665" s="20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208"/>
      <c r="B666" s="208"/>
      <c r="C666" s="208"/>
      <c r="D666" s="20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208"/>
      <c r="B667" s="208"/>
      <c r="C667" s="208"/>
      <c r="D667" s="20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208"/>
      <c r="B668" s="208"/>
      <c r="C668" s="208"/>
      <c r="D668" s="20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208"/>
      <c r="B669" s="208"/>
      <c r="C669" s="208"/>
      <c r="D669" s="20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208"/>
      <c r="B670" s="208"/>
      <c r="C670" s="208"/>
      <c r="D670" s="20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208"/>
      <c r="B671" s="208"/>
      <c r="C671" s="208"/>
      <c r="D671" s="20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208"/>
      <c r="B672" s="208"/>
      <c r="C672" s="208"/>
      <c r="D672" s="20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208"/>
      <c r="B673" s="208"/>
      <c r="C673" s="208"/>
      <c r="D673" s="20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208"/>
      <c r="B674" s="208"/>
      <c r="C674" s="208"/>
      <c r="D674" s="20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208"/>
      <c r="B675" s="208"/>
      <c r="C675" s="208"/>
      <c r="D675" s="20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208"/>
      <c r="B676" s="208"/>
      <c r="C676" s="208"/>
      <c r="D676" s="20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208"/>
      <c r="B677" s="208"/>
      <c r="C677" s="208"/>
      <c r="D677" s="20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208"/>
      <c r="B678" s="208"/>
      <c r="C678" s="208"/>
      <c r="D678" s="20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208"/>
      <c r="B679" s="208"/>
      <c r="C679" s="208"/>
      <c r="D679" s="20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208"/>
      <c r="B680" s="208"/>
      <c r="C680" s="208"/>
      <c r="D680" s="20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208"/>
      <c r="B681" s="208"/>
      <c r="C681" s="208"/>
      <c r="D681" s="20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208"/>
      <c r="B682" s="208"/>
      <c r="C682" s="208"/>
      <c r="D682" s="20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208"/>
      <c r="B683" s="208"/>
      <c r="C683" s="208"/>
      <c r="D683" s="20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208"/>
      <c r="B684" s="208"/>
      <c r="C684" s="208"/>
      <c r="D684" s="20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208"/>
      <c r="B685" s="208"/>
      <c r="C685" s="208"/>
      <c r="D685" s="20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208"/>
      <c r="B686" s="208"/>
      <c r="C686" s="208"/>
      <c r="D686" s="20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208"/>
      <c r="B687" s="208"/>
      <c r="C687" s="208"/>
      <c r="D687" s="20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208"/>
      <c r="B688" s="208"/>
      <c r="C688" s="208"/>
      <c r="D688" s="20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208"/>
      <c r="B689" s="208"/>
      <c r="C689" s="208"/>
      <c r="D689" s="20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208"/>
      <c r="B690" s="208"/>
      <c r="C690" s="208"/>
      <c r="D690" s="20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208"/>
      <c r="B691" s="208"/>
      <c r="C691" s="208"/>
      <c r="D691" s="20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208"/>
      <c r="B692" s="208"/>
      <c r="C692" s="208"/>
      <c r="D692" s="20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208"/>
      <c r="B693" s="208"/>
      <c r="C693" s="208"/>
      <c r="D693" s="20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208"/>
      <c r="B694" s="208"/>
      <c r="C694" s="208"/>
      <c r="D694" s="20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208"/>
      <c r="B695" s="208"/>
      <c r="C695" s="208"/>
      <c r="D695" s="20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208"/>
      <c r="B696" s="208"/>
      <c r="C696" s="208"/>
      <c r="D696" s="20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208"/>
      <c r="B697" s="208"/>
      <c r="C697" s="208"/>
      <c r="D697" s="20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208"/>
      <c r="B698" s="208"/>
      <c r="C698" s="208"/>
      <c r="D698" s="20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208"/>
      <c r="B699" s="208"/>
      <c r="C699" s="208"/>
      <c r="D699" s="20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208"/>
      <c r="B700" s="208"/>
      <c r="C700" s="208"/>
      <c r="D700" s="20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208"/>
      <c r="B701" s="208"/>
      <c r="C701" s="208"/>
      <c r="D701" s="20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208"/>
      <c r="B702" s="208"/>
      <c r="C702" s="208"/>
      <c r="D702" s="20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208"/>
      <c r="B703" s="208"/>
      <c r="C703" s="208"/>
      <c r="D703" s="20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208"/>
      <c r="B704" s="208"/>
      <c r="C704" s="208"/>
      <c r="D704" s="20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208"/>
      <c r="B705" s="208"/>
      <c r="C705" s="208"/>
      <c r="D705" s="20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208"/>
      <c r="B706" s="208"/>
      <c r="C706" s="208"/>
      <c r="D706" s="20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208"/>
      <c r="B707" s="208"/>
      <c r="C707" s="208"/>
      <c r="D707" s="20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208"/>
      <c r="B708" s="208"/>
      <c r="C708" s="208"/>
      <c r="D708" s="2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208"/>
      <c r="B709" s="208"/>
      <c r="C709" s="208"/>
      <c r="D709" s="20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208"/>
      <c r="B710" s="208"/>
      <c r="C710" s="208"/>
      <c r="D710" s="20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208"/>
      <c r="B711" s="208"/>
      <c r="C711" s="208"/>
      <c r="D711" s="20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208"/>
      <c r="B712" s="208"/>
      <c r="C712" s="208"/>
      <c r="D712" s="20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208"/>
      <c r="B713" s="208"/>
      <c r="C713" s="208"/>
      <c r="D713" s="20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208"/>
      <c r="B714" s="208"/>
      <c r="C714" s="208"/>
      <c r="D714" s="20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208"/>
      <c r="B715" s="208"/>
      <c r="C715" s="208"/>
      <c r="D715" s="20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208"/>
      <c r="B716" s="208"/>
      <c r="C716" s="208"/>
      <c r="D716" s="20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208"/>
      <c r="B717" s="208"/>
      <c r="C717" s="208"/>
      <c r="D717" s="20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208"/>
      <c r="B718" s="208"/>
      <c r="C718" s="208"/>
      <c r="D718" s="20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208"/>
      <c r="B719" s="208"/>
      <c r="C719" s="208"/>
      <c r="D719" s="20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208"/>
      <c r="B720" s="208"/>
      <c r="C720" s="208"/>
      <c r="D720" s="20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208"/>
      <c r="B721" s="208"/>
      <c r="C721" s="208"/>
      <c r="D721" s="20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208"/>
      <c r="B722" s="208"/>
      <c r="C722" s="208"/>
      <c r="D722" s="20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208"/>
      <c r="B723" s="208"/>
      <c r="C723" s="208"/>
      <c r="D723" s="20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208"/>
      <c r="B724" s="208"/>
      <c r="C724" s="208"/>
      <c r="D724" s="20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208"/>
      <c r="B725" s="208"/>
      <c r="C725" s="208"/>
      <c r="D725" s="20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208"/>
      <c r="B726" s="208"/>
      <c r="C726" s="208"/>
      <c r="D726" s="20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208"/>
      <c r="B727" s="208"/>
      <c r="C727" s="208"/>
      <c r="D727" s="20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208"/>
      <c r="B728" s="208"/>
      <c r="C728" s="208"/>
      <c r="D728" s="20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208"/>
      <c r="B729" s="208"/>
      <c r="C729" s="208"/>
      <c r="D729" s="20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208"/>
      <c r="B730" s="208"/>
      <c r="C730" s="208"/>
      <c r="D730" s="20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208"/>
      <c r="B731" s="208"/>
      <c r="C731" s="208"/>
      <c r="D731" s="20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208"/>
      <c r="B732" s="208"/>
      <c r="C732" s="208"/>
      <c r="D732" s="20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208"/>
      <c r="B733" s="208"/>
      <c r="C733" s="208"/>
      <c r="D733" s="20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208"/>
      <c r="B734" s="208"/>
      <c r="C734" s="208"/>
      <c r="D734" s="20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208"/>
      <c r="B735" s="208"/>
      <c r="C735" s="208"/>
      <c r="D735" s="20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208"/>
      <c r="B736" s="208"/>
      <c r="C736" s="208"/>
      <c r="D736" s="20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208"/>
      <c r="B737" s="208"/>
      <c r="C737" s="208"/>
      <c r="D737" s="20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208"/>
      <c r="B738" s="208"/>
      <c r="C738" s="208"/>
      <c r="D738" s="20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208"/>
      <c r="B739" s="208"/>
      <c r="C739" s="208"/>
      <c r="D739" s="20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208"/>
      <c r="B740" s="208"/>
      <c r="C740" s="208"/>
      <c r="D740" s="20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208"/>
      <c r="B741" s="208"/>
      <c r="C741" s="208"/>
      <c r="D741" s="20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208"/>
      <c r="B742" s="208"/>
      <c r="C742" s="208"/>
      <c r="D742" s="20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208"/>
      <c r="B743" s="208"/>
      <c r="C743" s="208"/>
      <c r="D743" s="20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208"/>
      <c r="B744" s="208"/>
      <c r="C744" s="208"/>
      <c r="D744" s="20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208"/>
      <c r="B745" s="208"/>
      <c r="C745" s="208"/>
      <c r="D745" s="20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208"/>
      <c r="B746" s="208"/>
      <c r="C746" s="208"/>
      <c r="D746" s="20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208"/>
      <c r="B747" s="208"/>
      <c r="C747" s="208"/>
      <c r="D747" s="20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208"/>
      <c r="B748" s="208"/>
      <c r="C748" s="208"/>
      <c r="D748" s="20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208"/>
      <c r="B749" s="208"/>
      <c r="C749" s="208"/>
      <c r="D749" s="20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208"/>
      <c r="B750" s="208"/>
      <c r="C750" s="208"/>
      <c r="D750" s="20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208"/>
      <c r="B751" s="208"/>
      <c r="C751" s="208"/>
      <c r="D751" s="20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208"/>
      <c r="B752" s="208"/>
      <c r="C752" s="208"/>
      <c r="D752" s="20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208"/>
      <c r="B753" s="208"/>
      <c r="C753" s="208"/>
      <c r="D753" s="20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208"/>
      <c r="B754" s="208"/>
      <c r="C754" s="208"/>
      <c r="D754" s="20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208"/>
      <c r="B755" s="208"/>
      <c r="C755" s="208"/>
      <c r="D755" s="20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208"/>
      <c r="B756" s="208"/>
      <c r="C756" s="208"/>
      <c r="D756" s="20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208"/>
      <c r="B757" s="208"/>
      <c r="C757" s="208"/>
      <c r="D757" s="20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208"/>
      <c r="B758" s="208"/>
      <c r="C758" s="208"/>
      <c r="D758" s="20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208"/>
      <c r="B759" s="208"/>
      <c r="C759" s="208"/>
      <c r="D759" s="20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208"/>
      <c r="B760" s="208"/>
      <c r="C760" s="208"/>
      <c r="D760" s="20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208"/>
      <c r="B761" s="208"/>
      <c r="C761" s="208"/>
      <c r="D761" s="20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208"/>
      <c r="B762" s="208"/>
      <c r="C762" s="208"/>
      <c r="D762" s="20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208"/>
      <c r="B763" s="208"/>
      <c r="C763" s="208"/>
      <c r="D763" s="20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208"/>
      <c r="B764" s="208"/>
      <c r="C764" s="208"/>
      <c r="D764" s="20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208"/>
      <c r="B765" s="208"/>
      <c r="C765" s="208"/>
      <c r="D765" s="20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208"/>
      <c r="B766" s="208"/>
      <c r="C766" s="208"/>
      <c r="D766" s="20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208"/>
      <c r="B767" s="208"/>
      <c r="C767" s="208"/>
      <c r="D767" s="20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208"/>
      <c r="B768" s="208"/>
      <c r="C768" s="208"/>
      <c r="D768" s="20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208"/>
      <c r="B769" s="208"/>
      <c r="C769" s="208"/>
      <c r="D769" s="20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208"/>
      <c r="B770" s="208"/>
      <c r="C770" s="208"/>
      <c r="D770" s="20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208"/>
      <c r="B771" s="208"/>
      <c r="C771" s="208"/>
      <c r="D771" s="20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208"/>
      <c r="B772" s="208"/>
      <c r="C772" s="208"/>
      <c r="D772" s="20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208"/>
      <c r="B773" s="208"/>
      <c r="C773" s="208"/>
      <c r="D773" s="20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208"/>
      <c r="B774" s="208"/>
      <c r="C774" s="208"/>
      <c r="D774" s="20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208"/>
      <c r="B775" s="208"/>
      <c r="C775" s="208"/>
      <c r="D775" s="20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208"/>
      <c r="B776" s="208"/>
      <c r="C776" s="208"/>
      <c r="D776" s="20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208"/>
      <c r="B777" s="208"/>
      <c r="C777" s="208"/>
      <c r="D777" s="20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208"/>
      <c r="B778" s="208"/>
      <c r="C778" s="208"/>
      <c r="D778" s="20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208"/>
      <c r="B779" s="208"/>
      <c r="C779" s="208"/>
      <c r="D779" s="20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208"/>
      <c r="B780" s="208"/>
      <c r="C780" s="208"/>
      <c r="D780" s="20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208"/>
      <c r="B781" s="208"/>
      <c r="C781" s="208"/>
      <c r="D781" s="20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208"/>
      <c r="B782" s="208"/>
      <c r="C782" s="208"/>
      <c r="D782" s="20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208"/>
      <c r="B783" s="208"/>
      <c r="C783" s="208"/>
      <c r="D783" s="20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208"/>
      <c r="B784" s="208"/>
      <c r="C784" s="208"/>
      <c r="D784" s="20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208"/>
      <c r="B785" s="208"/>
      <c r="C785" s="208"/>
      <c r="D785" s="20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208"/>
      <c r="B786" s="208"/>
      <c r="C786" s="208"/>
      <c r="D786" s="20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208"/>
      <c r="B787" s="208"/>
      <c r="C787" s="208"/>
      <c r="D787" s="20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208"/>
      <c r="B788" s="208"/>
      <c r="C788" s="208"/>
      <c r="D788" s="20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208"/>
      <c r="B789" s="208"/>
      <c r="C789" s="208"/>
      <c r="D789" s="20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208"/>
      <c r="B790" s="208"/>
      <c r="C790" s="208"/>
      <c r="D790" s="20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208"/>
      <c r="B791" s="208"/>
      <c r="C791" s="208"/>
      <c r="D791" s="20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208"/>
      <c r="B792" s="208"/>
      <c r="C792" s="208"/>
      <c r="D792" s="20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208"/>
      <c r="B793" s="208"/>
      <c r="C793" s="208"/>
      <c r="D793" s="20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208"/>
      <c r="B794" s="208"/>
      <c r="C794" s="208"/>
      <c r="D794" s="20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208"/>
      <c r="B795" s="208"/>
      <c r="C795" s="208"/>
      <c r="D795" s="20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208"/>
      <c r="B796" s="208"/>
      <c r="C796" s="208"/>
      <c r="D796" s="20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208"/>
      <c r="B797" s="208"/>
      <c r="C797" s="208"/>
      <c r="D797" s="20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208"/>
      <c r="B798" s="208"/>
      <c r="C798" s="208"/>
      <c r="D798" s="20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208"/>
      <c r="B799" s="208"/>
      <c r="C799" s="208"/>
      <c r="D799" s="20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208"/>
      <c r="B800" s="208"/>
      <c r="C800" s="208"/>
      <c r="D800" s="20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208"/>
      <c r="B801" s="208"/>
      <c r="C801" s="208"/>
      <c r="D801" s="20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208"/>
      <c r="B802" s="208"/>
      <c r="C802" s="208"/>
      <c r="D802" s="20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208"/>
      <c r="B803" s="208"/>
      <c r="C803" s="208"/>
      <c r="D803" s="20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208"/>
      <c r="B804" s="208"/>
      <c r="C804" s="208"/>
      <c r="D804" s="20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208"/>
      <c r="B805" s="208"/>
      <c r="C805" s="208"/>
      <c r="D805" s="20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208"/>
      <c r="B806" s="208"/>
      <c r="C806" s="208"/>
      <c r="D806" s="20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208"/>
      <c r="B807" s="208"/>
      <c r="C807" s="208"/>
      <c r="D807" s="20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208"/>
      <c r="B808" s="208"/>
      <c r="C808" s="208"/>
      <c r="D808" s="2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208"/>
      <c r="B809" s="208"/>
      <c r="C809" s="208"/>
      <c r="D809" s="20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208"/>
      <c r="B810" s="208"/>
      <c r="C810" s="208"/>
      <c r="D810" s="20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208"/>
      <c r="B811" s="208"/>
      <c r="C811" s="208"/>
      <c r="D811" s="20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208"/>
      <c r="B812" s="208"/>
      <c r="C812" s="208"/>
      <c r="D812" s="20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208"/>
      <c r="B813" s="208"/>
      <c r="C813" s="208"/>
      <c r="D813" s="20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208"/>
      <c r="B814" s="208"/>
      <c r="C814" s="208"/>
      <c r="D814" s="20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208"/>
      <c r="B815" s="208"/>
      <c r="C815" s="208"/>
      <c r="D815" s="20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208"/>
      <c r="B816" s="208"/>
      <c r="C816" s="208"/>
      <c r="D816" s="20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208"/>
      <c r="B817" s="208"/>
      <c r="C817" s="208"/>
      <c r="D817" s="20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208"/>
      <c r="B818" s="208"/>
      <c r="C818" s="208"/>
      <c r="D818" s="20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208"/>
      <c r="B819" s="208"/>
      <c r="C819" s="208"/>
      <c r="D819" s="20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208"/>
      <c r="B820" s="208"/>
      <c r="C820" s="208"/>
      <c r="D820" s="20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208"/>
      <c r="B821" s="208"/>
      <c r="C821" s="208"/>
      <c r="D821" s="20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208"/>
      <c r="B822" s="208"/>
      <c r="C822" s="208"/>
      <c r="D822" s="20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208"/>
      <c r="B823" s="208"/>
      <c r="C823" s="208"/>
      <c r="D823" s="20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208"/>
      <c r="B824" s="208"/>
      <c r="C824" s="208"/>
      <c r="D824" s="20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208"/>
      <c r="B825" s="208"/>
      <c r="C825" s="208"/>
      <c r="D825" s="20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208"/>
      <c r="B826" s="208"/>
      <c r="C826" s="208"/>
      <c r="D826" s="20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208"/>
      <c r="B827" s="208"/>
      <c r="C827" s="208"/>
      <c r="D827" s="20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208"/>
      <c r="B828" s="208"/>
      <c r="C828" s="208"/>
      <c r="D828" s="20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208"/>
      <c r="B829" s="208"/>
      <c r="C829" s="208"/>
      <c r="D829" s="20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208"/>
      <c r="B830" s="208"/>
      <c r="C830" s="208"/>
      <c r="D830" s="20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208"/>
      <c r="B831" s="208"/>
      <c r="C831" s="208"/>
      <c r="D831" s="20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208"/>
      <c r="B832" s="208"/>
      <c r="C832" s="208"/>
      <c r="D832" s="20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208"/>
      <c r="B833" s="208"/>
      <c r="C833" s="208"/>
      <c r="D833" s="20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208"/>
      <c r="B834" s="208"/>
      <c r="C834" s="208"/>
      <c r="D834" s="20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208"/>
      <c r="B835" s="208"/>
      <c r="C835" s="208"/>
      <c r="D835" s="20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208"/>
      <c r="B836" s="208"/>
      <c r="C836" s="208"/>
      <c r="D836" s="20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208"/>
      <c r="B837" s="208"/>
      <c r="C837" s="208"/>
      <c r="D837" s="20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208"/>
      <c r="B838" s="208"/>
      <c r="C838" s="208"/>
      <c r="D838" s="20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208"/>
      <c r="B839" s="208"/>
      <c r="C839" s="208"/>
      <c r="D839" s="20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208"/>
      <c r="B840" s="208"/>
      <c r="C840" s="208"/>
      <c r="D840" s="20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208"/>
      <c r="B841" s="208"/>
      <c r="C841" s="208"/>
      <c r="D841" s="20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208"/>
      <c r="B842" s="208"/>
      <c r="C842" s="208"/>
      <c r="D842" s="20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208"/>
      <c r="B843" s="208"/>
      <c r="C843" s="208"/>
      <c r="D843" s="20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208"/>
      <c r="B844" s="208"/>
      <c r="C844" s="208"/>
      <c r="D844" s="20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208"/>
      <c r="B845" s="208"/>
      <c r="C845" s="208"/>
      <c r="D845" s="20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208"/>
      <c r="B846" s="208"/>
      <c r="C846" s="208"/>
      <c r="D846" s="20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208"/>
      <c r="B847" s="208"/>
      <c r="C847" s="208"/>
      <c r="D847" s="20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208"/>
      <c r="B848" s="208"/>
      <c r="C848" s="208"/>
      <c r="D848" s="20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208"/>
      <c r="B849" s="208"/>
      <c r="C849" s="208"/>
      <c r="D849" s="20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208"/>
      <c r="B850" s="208"/>
      <c r="C850" s="208"/>
      <c r="D850" s="20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208"/>
      <c r="B851" s="208"/>
      <c r="C851" s="208"/>
      <c r="D851" s="20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208"/>
      <c r="B852" s="208"/>
      <c r="C852" s="208"/>
      <c r="D852" s="20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208"/>
      <c r="B853" s="208"/>
      <c r="C853" s="208"/>
      <c r="D853" s="20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208"/>
      <c r="B854" s="208"/>
      <c r="C854" s="208"/>
      <c r="D854" s="20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208"/>
      <c r="B855" s="208"/>
      <c r="C855" s="208"/>
      <c r="D855" s="20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208"/>
      <c r="B856" s="208"/>
      <c r="C856" s="208"/>
      <c r="D856" s="20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208"/>
      <c r="B857" s="208"/>
      <c r="C857" s="208"/>
      <c r="D857" s="20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208"/>
      <c r="B858" s="208"/>
      <c r="C858" s="208"/>
      <c r="D858" s="20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208"/>
      <c r="B859" s="208"/>
      <c r="C859" s="208"/>
      <c r="D859" s="20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208"/>
      <c r="B860" s="208"/>
      <c r="C860" s="208"/>
      <c r="D860" s="20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208"/>
      <c r="B861" s="208"/>
      <c r="C861" s="208"/>
      <c r="D861" s="20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208"/>
      <c r="B862" s="208"/>
      <c r="C862" s="208"/>
      <c r="D862" s="20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208"/>
      <c r="B863" s="208"/>
      <c r="C863" s="208"/>
      <c r="D863" s="20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208"/>
      <c r="B864" s="208"/>
      <c r="C864" s="208"/>
      <c r="D864" s="20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208"/>
      <c r="B865" s="208"/>
      <c r="C865" s="208"/>
      <c r="D865" s="20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208"/>
      <c r="B866" s="208"/>
      <c r="C866" s="208"/>
      <c r="D866" s="20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208"/>
      <c r="B867" s="208"/>
      <c r="C867" s="208"/>
      <c r="D867" s="20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208"/>
      <c r="B868" s="208"/>
      <c r="C868" s="208"/>
      <c r="D868" s="20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208"/>
      <c r="B869" s="208"/>
      <c r="C869" s="208"/>
      <c r="D869" s="20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208"/>
      <c r="B870" s="208"/>
      <c r="C870" s="208"/>
      <c r="D870" s="20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208"/>
      <c r="B871" s="208"/>
      <c r="C871" s="208"/>
      <c r="D871" s="20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208"/>
      <c r="B872" s="208"/>
      <c r="C872" s="208"/>
      <c r="D872" s="20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208"/>
      <c r="B873" s="208"/>
      <c r="C873" s="208"/>
      <c r="D873" s="20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208"/>
      <c r="B874" s="208"/>
      <c r="C874" s="208"/>
      <c r="D874" s="20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208"/>
      <c r="B875" s="208"/>
      <c r="C875" s="208"/>
      <c r="D875" s="20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208"/>
      <c r="B876" s="208"/>
      <c r="C876" s="208"/>
      <c r="D876" s="20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208"/>
      <c r="B877" s="208"/>
      <c r="C877" s="208"/>
      <c r="D877" s="20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208"/>
      <c r="B878" s="208"/>
      <c r="C878" s="208"/>
      <c r="D878" s="20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208"/>
      <c r="B879" s="208"/>
      <c r="C879" s="208"/>
      <c r="D879" s="20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208"/>
      <c r="B880" s="208"/>
      <c r="C880" s="208"/>
      <c r="D880" s="20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208"/>
      <c r="B881" s="208"/>
      <c r="C881" s="208"/>
      <c r="D881" s="20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208"/>
      <c r="B882" s="208"/>
      <c r="C882" s="208"/>
      <c r="D882" s="20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208"/>
      <c r="B883" s="208"/>
      <c r="C883" s="208"/>
      <c r="D883" s="20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208"/>
      <c r="B884" s="208"/>
      <c r="C884" s="208"/>
      <c r="D884" s="20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208"/>
      <c r="B885" s="208"/>
      <c r="C885" s="208"/>
      <c r="D885" s="20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208"/>
      <c r="B886" s="208"/>
      <c r="C886" s="208"/>
      <c r="D886" s="20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208"/>
      <c r="B887" s="208"/>
      <c r="C887" s="208"/>
      <c r="D887" s="20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208"/>
      <c r="B888" s="208"/>
      <c r="C888" s="208"/>
      <c r="D888" s="20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208"/>
      <c r="B889" s="208"/>
      <c r="C889" s="208"/>
      <c r="D889" s="20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208"/>
      <c r="B890" s="208"/>
      <c r="C890" s="208"/>
      <c r="D890" s="20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208"/>
      <c r="B891" s="208"/>
      <c r="C891" s="208"/>
      <c r="D891" s="20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208"/>
      <c r="B892" s="208"/>
      <c r="C892" s="208"/>
      <c r="D892" s="20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208"/>
      <c r="B893" s="208"/>
      <c r="C893" s="208"/>
      <c r="D893" s="20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208"/>
      <c r="B894" s="208"/>
      <c r="C894" s="208"/>
      <c r="D894" s="20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208"/>
      <c r="B895" s="208"/>
      <c r="C895" s="208"/>
      <c r="D895" s="20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208"/>
      <c r="B896" s="208"/>
      <c r="C896" s="208"/>
      <c r="D896" s="20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208"/>
      <c r="B897" s="208"/>
      <c r="C897" s="208"/>
      <c r="D897" s="20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208"/>
      <c r="B898" s="208"/>
      <c r="C898" s="208"/>
      <c r="D898" s="20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208"/>
      <c r="B899" s="208"/>
      <c r="C899" s="208"/>
      <c r="D899" s="20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208"/>
      <c r="B900" s="208"/>
      <c r="C900" s="208"/>
      <c r="D900" s="20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208"/>
      <c r="B901" s="208"/>
      <c r="C901" s="208"/>
      <c r="D901" s="20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208"/>
      <c r="B902" s="208"/>
      <c r="C902" s="208"/>
      <c r="D902" s="20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208"/>
      <c r="B903" s="208"/>
      <c r="C903" s="208"/>
      <c r="D903" s="20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208"/>
      <c r="B904" s="208"/>
      <c r="C904" s="208"/>
      <c r="D904" s="20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208"/>
      <c r="B905" s="208"/>
      <c r="C905" s="208"/>
      <c r="D905" s="20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208"/>
      <c r="B906" s="208"/>
      <c r="C906" s="208"/>
      <c r="D906" s="20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208"/>
      <c r="B907" s="208"/>
      <c r="C907" s="208"/>
      <c r="D907" s="20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208"/>
      <c r="B908" s="208"/>
      <c r="C908" s="208"/>
      <c r="D908" s="2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208"/>
      <c r="B909" s="208"/>
      <c r="C909" s="208"/>
      <c r="D909" s="20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208"/>
      <c r="B910" s="208"/>
      <c r="C910" s="208"/>
      <c r="D910" s="20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208"/>
      <c r="B911" s="208"/>
      <c r="C911" s="208"/>
      <c r="D911" s="20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208"/>
      <c r="B912" s="208"/>
      <c r="C912" s="208"/>
      <c r="D912" s="20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208"/>
      <c r="B913" s="208"/>
      <c r="C913" s="208"/>
      <c r="D913" s="20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208"/>
      <c r="B914" s="208"/>
      <c r="C914" s="208"/>
      <c r="D914" s="20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208"/>
      <c r="B915" s="208"/>
      <c r="C915" s="208"/>
      <c r="D915" s="20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208"/>
      <c r="B916" s="208"/>
      <c r="C916" s="208"/>
      <c r="D916" s="20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208"/>
      <c r="B917" s="208"/>
      <c r="C917" s="208"/>
      <c r="D917" s="20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208"/>
      <c r="B918" s="208"/>
      <c r="C918" s="208"/>
      <c r="D918" s="20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208"/>
      <c r="B919" s="208"/>
      <c r="C919" s="208"/>
      <c r="D919" s="20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208"/>
      <c r="B920" s="208"/>
      <c r="C920" s="208"/>
      <c r="D920" s="20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208"/>
      <c r="B921" s="208"/>
      <c r="C921" s="208"/>
      <c r="D921" s="20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208"/>
      <c r="B922" s="208"/>
      <c r="C922" s="208"/>
      <c r="D922" s="20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208"/>
      <c r="B923" s="208"/>
      <c r="C923" s="208"/>
      <c r="D923" s="20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208"/>
      <c r="B924" s="208"/>
      <c r="C924" s="208"/>
      <c r="D924" s="20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208"/>
      <c r="B925" s="208"/>
      <c r="C925" s="208"/>
      <c r="D925" s="20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208"/>
      <c r="B926" s="208"/>
      <c r="C926" s="208"/>
      <c r="D926" s="20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208"/>
      <c r="B927" s="208"/>
      <c r="C927" s="208"/>
      <c r="D927" s="20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208"/>
      <c r="B928" s="208"/>
      <c r="C928" s="208"/>
      <c r="D928" s="20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208"/>
      <c r="B929" s="208"/>
      <c r="C929" s="208"/>
      <c r="D929" s="20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208"/>
      <c r="B930" s="208"/>
      <c r="C930" s="208"/>
      <c r="D930" s="20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208"/>
      <c r="B931" s="208"/>
      <c r="C931" s="208"/>
      <c r="D931" s="20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208"/>
      <c r="B932" s="208"/>
      <c r="C932" s="208"/>
      <c r="D932" s="20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208"/>
      <c r="B933" s="208"/>
      <c r="C933" s="208"/>
      <c r="D933" s="20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208"/>
      <c r="B934" s="208"/>
      <c r="C934" s="208"/>
      <c r="D934" s="20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208"/>
      <c r="B935" s="208"/>
      <c r="C935" s="208"/>
      <c r="D935" s="20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208"/>
      <c r="B936" s="208"/>
      <c r="C936" s="208"/>
      <c r="D936" s="20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208"/>
      <c r="B937" s="208"/>
      <c r="C937" s="208"/>
      <c r="D937" s="20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208"/>
      <c r="B938" s="208"/>
      <c r="C938" s="208"/>
      <c r="D938" s="20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208"/>
      <c r="B939" s="208"/>
      <c r="C939" s="208"/>
      <c r="D939" s="20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208"/>
      <c r="B940" s="208"/>
      <c r="C940" s="208"/>
      <c r="D940" s="20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208"/>
      <c r="B941" s="208"/>
      <c r="C941" s="208"/>
      <c r="D941" s="20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208"/>
      <c r="B942" s="208"/>
      <c r="C942" s="208"/>
      <c r="D942" s="20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208"/>
      <c r="B943" s="208"/>
      <c r="C943" s="208"/>
      <c r="D943" s="20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</sheetData>
  <mergeCells count="3">
    <mergeCell ref="A1:E1"/>
    <mergeCell ref="A2:E2"/>
    <mergeCell ref="A5:B5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40" workbookViewId="0">
      <selection activeCell="E273" sqref="E273"/>
    </sheetView>
  </sheetViews>
  <sheetFormatPr defaultColWidth="14.42578125" defaultRowHeight="15" customHeight="1" x14ac:dyDescent="0.2"/>
  <cols>
    <col min="1" max="1" width="10" customWidth="1"/>
    <col min="2" max="2" width="44.7109375" customWidth="1"/>
    <col min="3" max="3" width="17.140625" hidden="1" customWidth="1"/>
    <col min="4" max="4" width="18.42578125" hidden="1" customWidth="1"/>
    <col min="5" max="7" width="17.85546875" customWidth="1"/>
    <col min="8" max="14" width="15.140625" customWidth="1"/>
    <col min="15" max="15" width="16.7109375" hidden="1" customWidth="1"/>
    <col min="16" max="16" width="16.42578125" hidden="1" customWidth="1"/>
    <col min="17" max="17" width="12.5703125" hidden="1" customWidth="1"/>
    <col min="18" max="26" width="9.140625" customWidth="1"/>
  </cols>
  <sheetData>
    <row r="1" spans="1:26" ht="46.5" hidden="1" customHeight="1" x14ac:dyDescent="0.25">
      <c r="A1" s="583" t="s">
        <v>182</v>
      </c>
      <c r="B1" s="584"/>
      <c r="C1" s="584"/>
      <c r="D1" s="584"/>
      <c r="E1" s="584"/>
      <c r="F1" s="584"/>
      <c r="G1" s="584"/>
      <c r="H1" s="176"/>
      <c r="I1" s="17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hidden="1" customHeight="1" x14ac:dyDescent="0.25">
      <c r="A2" s="205"/>
      <c r="B2" s="205"/>
      <c r="C2" s="205"/>
      <c r="D2" s="205"/>
      <c r="E2" s="205"/>
      <c r="F2" s="205"/>
      <c r="G2" s="20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hidden="1" customHeight="1" x14ac:dyDescent="0.25">
      <c r="A3" s="585" t="s">
        <v>183</v>
      </c>
      <c r="B3" s="584"/>
      <c r="C3" s="584"/>
      <c r="D3" s="584"/>
      <c r="E3" s="584"/>
      <c r="F3" s="584"/>
      <c r="G3" s="584"/>
      <c r="H3" s="205"/>
      <c r="I3" s="2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hidden="1" customHeight="1" x14ac:dyDescent="0.25">
      <c r="A4" s="209" t="s">
        <v>184</v>
      </c>
      <c r="B4" s="210"/>
      <c r="C4" s="210"/>
      <c r="D4" s="210"/>
      <c r="E4" s="210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33" hidden="1" customHeight="1" x14ac:dyDescent="0.25">
      <c r="A5" s="586" t="s">
        <v>185</v>
      </c>
      <c r="B5" s="588" t="s">
        <v>186</v>
      </c>
      <c r="C5" s="212"/>
      <c r="D5" s="212"/>
      <c r="E5" s="589" t="s">
        <v>187</v>
      </c>
      <c r="F5" s="589" t="s">
        <v>188</v>
      </c>
      <c r="G5" s="589" t="s">
        <v>189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3" hidden="1" customHeight="1" x14ac:dyDescent="0.25">
      <c r="A6" s="587"/>
      <c r="B6" s="587"/>
      <c r="C6" s="213"/>
      <c r="D6" s="213"/>
      <c r="E6" s="587"/>
      <c r="F6" s="587"/>
      <c r="G6" s="58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3" hidden="1" customHeight="1" x14ac:dyDescent="0.25">
      <c r="A7" s="214">
        <v>67</v>
      </c>
      <c r="B7" s="215" t="s">
        <v>57</v>
      </c>
      <c r="C7" s="215"/>
      <c r="D7" s="215"/>
      <c r="E7" s="216">
        <f t="shared" ref="E7:G7" si="0">SUM(E8:E9)</f>
        <v>21004501</v>
      </c>
      <c r="F7" s="216">
        <f t="shared" si="0"/>
        <v>14243113</v>
      </c>
      <c r="G7" s="217">
        <f t="shared" si="0"/>
        <v>14243113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3" hidden="1" customHeight="1" x14ac:dyDescent="0.25">
      <c r="A8" s="218">
        <v>671</v>
      </c>
      <c r="B8" s="219" t="s">
        <v>59</v>
      </c>
      <c r="C8" s="219"/>
      <c r="D8" s="219"/>
      <c r="E8" s="220">
        <v>4243113</v>
      </c>
      <c r="F8" s="220">
        <v>4243113</v>
      </c>
      <c r="G8" s="221">
        <v>4243113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6.5" hidden="1" customHeight="1" x14ac:dyDescent="0.25">
      <c r="A9" s="222">
        <v>671</v>
      </c>
      <c r="B9" s="223" t="s">
        <v>190</v>
      </c>
      <c r="C9" s="223"/>
      <c r="D9" s="223"/>
      <c r="E9" s="224">
        <v>16761388</v>
      </c>
      <c r="F9" s="224">
        <v>10000000</v>
      </c>
      <c r="G9" s="225">
        <v>10000000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hidden="1" customHeight="1" x14ac:dyDescent="0.25">
      <c r="A10" s="590" t="s">
        <v>191</v>
      </c>
      <c r="B10" s="555"/>
      <c r="C10" s="226"/>
      <c r="D10" s="226"/>
      <c r="E10" s="227">
        <f t="shared" ref="E10:G10" si="1">SUM(E7)</f>
        <v>21004501</v>
      </c>
      <c r="F10" s="227">
        <f t="shared" si="1"/>
        <v>14243113</v>
      </c>
      <c r="G10" s="227">
        <f t="shared" si="1"/>
        <v>14243113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hidden="1" customHeight="1" x14ac:dyDescent="0.25">
      <c r="A11" s="228"/>
      <c r="B11" s="228"/>
      <c r="C11" s="228"/>
      <c r="D11" s="228"/>
      <c r="E11" s="181"/>
      <c r="F11" s="181"/>
      <c r="G11" s="18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hidden="1" customHeight="1" x14ac:dyDescent="0.25">
      <c r="A12" s="209" t="s">
        <v>192</v>
      </c>
      <c r="B12" s="211"/>
      <c r="C12" s="211"/>
      <c r="D12" s="211"/>
      <c r="E12" s="210"/>
      <c r="F12" s="211"/>
      <c r="G12" s="21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3" hidden="1" customHeight="1" x14ac:dyDescent="0.25">
      <c r="A13" s="586" t="s">
        <v>185</v>
      </c>
      <c r="B13" s="588" t="s">
        <v>186</v>
      </c>
      <c r="C13" s="212"/>
      <c r="D13" s="212"/>
      <c r="E13" s="589" t="s">
        <v>187</v>
      </c>
      <c r="F13" s="589" t="s">
        <v>188</v>
      </c>
      <c r="G13" s="589" t="s">
        <v>189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" hidden="1" customHeight="1" x14ac:dyDescent="0.25">
      <c r="A14" s="587"/>
      <c r="B14" s="587"/>
      <c r="C14" s="213"/>
      <c r="D14" s="213"/>
      <c r="E14" s="587"/>
      <c r="F14" s="587"/>
      <c r="G14" s="58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hidden="1" customHeight="1" x14ac:dyDescent="0.25">
      <c r="A15" s="214">
        <v>64</v>
      </c>
      <c r="B15" s="215" t="s">
        <v>193</v>
      </c>
      <c r="C15" s="215"/>
      <c r="D15" s="215"/>
      <c r="E15" s="216">
        <f t="shared" ref="E15:G15" si="2">SUM(E16)</f>
        <v>5000</v>
      </c>
      <c r="F15" s="216">
        <f t="shared" si="2"/>
        <v>100000</v>
      </c>
      <c r="G15" s="217">
        <f t="shared" si="2"/>
        <v>100000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hidden="1" customHeight="1" x14ac:dyDescent="0.25">
      <c r="A16" s="218">
        <v>641</v>
      </c>
      <c r="B16" s="219" t="s">
        <v>194</v>
      </c>
      <c r="C16" s="219"/>
      <c r="D16" s="219"/>
      <c r="E16" s="220">
        <v>5000</v>
      </c>
      <c r="F16" s="220">
        <v>100000</v>
      </c>
      <c r="G16" s="221">
        <v>100000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.75" hidden="1" customHeight="1" x14ac:dyDescent="0.25">
      <c r="A17" s="229">
        <v>66</v>
      </c>
      <c r="B17" s="230" t="s">
        <v>46</v>
      </c>
      <c r="C17" s="230"/>
      <c r="D17" s="230"/>
      <c r="E17" s="231">
        <f t="shared" ref="E17:G17" si="3">SUM(E18)</f>
        <v>2595000</v>
      </c>
      <c r="F17" s="231">
        <f t="shared" si="3"/>
        <v>2500000</v>
      </c>
      <c r="G17" s="232">
        <f t="shared" si="3"/>
        <v>2500000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.75" hidden="1" customHeight="1" x14ac:dyDescent="0.25">
      <c r="A18" s="222">
        <v>661</v>
      </c>
      <c r="B18" s="223" t="s">
        <v>48</v>
      </c>
      <c r="C18" s="223"/>
      <c r="D18" s="223"/>
      <c r="E18" s="224">
        <v>2595000</v>
      </c>
      <c r="F18" s="224">
        <v>2500000</v>
      </c>
      <c r="G18" s="225">
        <v>2500000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hidden="1" customHeight="1" x14ac:dyDescent="0.25">
      <c r="A19" s="590" t="s">
        <v>195</v>
      </c>
      <c r="B19" s="555"/>
      <c r="C19" s="226"/>
      <c r="D19" s="226"/>
      <c r="E19" s="227">
        <f t="shared" ref="E19:G19" si="4">SUM(E15,E17)</f>
        <v>2600000</v>
      </c>
      <c r="F19" s="227">
        <f t="shared" si="4"/>
        <v>2600000</v>
      </c>
      <c r="G19" s="227">
        <f t="shared" si="4"/>
        <v>2600000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9.75" hidden="1" customHeight="1" x14ac:dyDescent="0.25">
      <c r="A20" s="4"/>
      <c r="B20" s="4"/>
      <c r="C20" s="4"/>
      <c r="D20" s="4"/>
      <c r="E20" s="23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.75" hidden="1" customHeight="1" x14ac:dyDescent="0.25">
      <c r="A21" s="209" t="s">
        <v>196</v>
      </c>
      <c r="B21" s="211"/>
      <c r="C21" s="211"/>
      <c r="D21" s="211"/>
      <c r="E21" s="210"/>
      <c r="F21" s="211"/>
      <c r="G21" s="2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3" hidden="1" customHeight="1" x14ac:dyDescent="0.25">
      <c r="A22" s="586" t="s">
        <v>185</v>
      </c>
      <c r="B22" s="588" t="s">
        <v>186</v>
      </c>
      <c r="C22" s="212"/>
      <c r="D22" s="212"/>
      <c r="E22" s="589" t="s">
        <v>187</v>
      </c>
      <c r="F22" s="589" t="s">
        <v>188</v>
      </c>
      <c r="G22" s="589" t="s">
        <v>189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hidden="1" customHeight="1" x14ac:dyDescent="0.25">
      <c r="A23" s="587"/>
      <c r="B23" s="587"/>
      <c r="C23" s="213"/>
      <c r="D23" s="213"/>
      <c r="E23" s="587"/>
      <c r="F23" s="587"/>
      <c r="G23" s="58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hidden="1" customHeight="1" x14ac:dyDescent="0.25">
      <c r="A24" s="214">
        <v>652</v>
      </c>
      <c r="B24" s="215" t="s">
        <v>43</v>
      </c>
      <c r="C24" s="215"/>
      <c r="D24" s="215"/>
      <c r="E24" s="216">
        <f t="shared" ref="E24:G24" si="5">SUM(E25)</f>
        <v>15000000</v>
      </c>
      <c r="F24" s="216">
        <f t="shared" si="5"/>
        <v>15000000</v>
      </c>
      <c r="G24" s="217">
        <f t="shared" si="5"/>
        <v>15000000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hidden="1" customHeight="1" x14ac:dyDescent="0.25">
      <c r="A25" s="218">
        <v>6526</v>
      </c>
      <c r="B25" s="219" t="s">
        <v>197</v>
      </c>
      <c r="C25" s="219"/>
      <c r="D25" s="219"/>
      <c r="E25" s="220">
        <v>15000000</v>
      </c>
      <c r="F25" s="220">
        <v>15000000</v>
      </c>
      <c r="G25" s="221">
        <v>15000000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2.25" hidden="1" customHeight="1" x14ac:dyDescent="0.25">
      <c r="A26" s="229">
        <v>673</v>
      </c>
      <c r="B26" s="230" t="s">
        <v>198</v>
      </c>
      <c r="C26" s="230"/>
      <c r="D26" s="230"/>
      <c r="E26" s="231">
        <f t="shared" ref="E26:G26" si="6">SUM(E27)</f>
        <v>118878715</v>
      </c>
      <c r="F26" s="231">
        <f t="shared" si="6"/>
        <v>118103420</v>
      </c>
      <c r="G26" s="232">
        <f t="shared" si="6"/>
        <v>118093420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.75" hidden="1" customHeight="1" x14ac:dyDescent="0.25">
      <c r="A27" s="222">
        <v>6731</v>
      </c>
      <c r="B27" s="223" t="s">
        <v>198</v>
      </c>
      <c r="C27" s="223"/>
      <c r="D27" s="223"/>
      <c r="E27" s="224">
        <v>118878715</v>
      </c>
      <c r="F27" s="224">
        <v>118103420</v>
      </c>
      <c r="G27" s="225">
        <v>118093420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hidden="1" customHeight="1" x14ac:dyDescent="0.25">
      <c r="A28" s="590" t="s">
        <v>199</v>
      </c>
      <c r="B28" s="555"/>
      <c r="C28" s="226"/>
      <c r="D28" s="226"/>
      <c r="E28" s="227">
        <f t="shared" ref="E28:G28" si="7">SUM(E24,E26)</f>
        <v>133878715</v>
      </c>
      <c r="F28" s="227">
        <f t="shared" si="7"/>
        <v>133103420</v>
      </c>
      <c r="G28" s="227">
        <f t="shared" si="7"/>
        <v>133093420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.5" hidden="1" customHeight="1" x14ac:dyDescent="0.25">
      <c r="A29" s="4"/>
      <c r="B29" s="4"/>
      <c r="C29" s="4"/>
      <c r="D29" s="4"/>
      <c r="E29" s="23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hidden="1" customHeight="1" x14ac:dyDescent="0.25">
      <c r="A30" s="16" t="s">
        <v>200</v>
      </c>
      <c r="B30" s="4"/>
      <c r="C30" s="4"/>
      <c r="D30" s="4"/>
      <c r="E30" s="23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" hidden="1" customHeight="1" x14ac:dyDescent="0.2">
      <c r="A31" s="586" t="s">
        <v>185</v>
      </c>
      <c r="B31" s="588" t="s">
        <v>186</v>
      </c>
      <c r="C31" s="212"/>
      <c r="D31" s="212"/>
      <c r="E31" s="589" t="s">
        <v>187</v>
      </c>
      <c r="F31" s="589" t="s">
        <v>188</v>
      </c>
      <c r="G31" s="589" t="s">
        <v>189</v>
      </c>
      <c r="H31" s="592"/>
      <c r="I31" s="591"/>
      <c r="J31" s="591"/>
      <c r="K31" s="591"/>
      <c r="L31" s="591"/>
      <c r="M31" s="591"/>
      <c r="N31" s="591"/>
      <c r="O31" s="234" t="s">
        <v>201</v>
      </c>
      <c r="P31" s="234" t="s">
        <v>202</v>
      </c>
      <c r="Q31" s="204"/>
      <c r="R31" s="204"/>
      <c r="S31" s="204"/>
      <c r="T31" s="204"/>
      <c r="U31" s="204"/>
      <c r="V31" s="204"/>
      <c r="W31" s="204"/>
      <c r="X31" s="204"/>
      <c r="Y31" s="204"/>
      <c r="Z31" s="204"/>
    </row>
    <row r="32" spans="1:26" ht="22.5" hidden="1" customHeight="1" x14ac:dyDescent="0.2">
      <c r="A32" s="587"/>
      <c r="B32" s="587"/>
      <c r="C32" s="213"/>
      <c r="D32" s="213"/>
      <c r="E32" s="587"/>
      <c r="F32" s="587"/>
      <c r="G32" s="587"/>
      <c r="H32" s="593"/>
      <c r="I32" s="584"/>
      <c r="J32" s="584"/>
      <c r="K32" s="584"/>
      <c r="L32" s="584"/>
      <c r="M32" s="584"/>
      <c r="N32" s="584"/>
      <c r="O32" s="191"/>
      <c r="P32" s="191"/>
      <c r="Q32" s="204"/>
      <c r="R32" s="204"/>
      <c r="S32" s="204"/>
      <c r="T32" s="204"/>
      <c r="U32" s="204"/>
      <c r="V32" s="204"/>
      <c r="W32" s="204"/>
      <c r="X32" s="204"/>
      <c r="Y32" s="204"/>
      <c r="Z32" s="204"/>
    </row>
    <row r="33" spans="1:26" ht="30.75" hidden="1" customHeight="1" x14ac:dyDescent="0.25">
      <c r="A33" s="214">
        <v>63</v>
      </c>
      <c r="B33" s="215" t="s">
        <v>33</v>
      </c>
      <c r="C33" s="215"/>
      <c r="D33" s="215"/>
      <c r="E33" s="216">
        <f t="shared" ref="E33:G33" si="8">SUM(E34:E36)</f>
        <v>52412794</v>
      </c>
      <c r="F33" s="216">
        <f t="shared" si="8"/>
        <v>10687410</v>
      </c>
      <c r="G33" s="217">
        <f t="shared" si="8"/>
        <v>0</v>
      </c>
      <c r="H33" s="181"/>
      <c r="I33" s="181"/>
      <c r="J33" s="181"/>
      <c r="K33" s="181"/>
      <c r="L33" s="181"/>
      <c r="M33" s="181"/>
      <c r="N33" s="181"/>
      <c r="O33" s="235"/>
      <c r="P33" s="235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26" ht="14.25" hidden="1" customHeight="1" x14ac:dyDescent="0.25">
      <c r="A34" s="218">
        <v>634</v>
      </c>
      <c r="B34" s="219" t="s">
        <v>34</v>
      </c>
      <c r="C34" s="219"/>
      <c r="D34" s="219"/>
      <c r="E34" s="236">
        <v>10000</v>
      </c>
      <c r="F34" s="236">
        <v>10000</v>
      </c>
      <c r="G34" s="237">
        <v>0</v>
      </c>
      <c r="H34" s="238"/>
      <c r="I34" s="238"/>
      <c r="J34" s="238"/>
      <c r="K34" s="238"/>
      <c r="L34" s="238"/>
      <c r="M34" s="238"/>
      <c r="N34" s="238"/>
      <c r="O34" s="4">
        <v>0</v>
      </c>
      <c r="P34" s="4">
        <v>0</v>
      </c>
      <c r="Q34" s="197"/>
      <c r="R34" s="4"/>
      <c r="S34" s="4"/>
      <c r="T34" s="4"/>
      <c r="U34" s="4"/>
      <c r="V34" s="4"/>
      <c r="W34" s="4"/>
      <c r="X34" s="4"/>
      <c r="Y34" s="4"/>
      <c r="Z34" s="4"/>
    </row>
    <row r="35" spans="1:26" ht="30.75" hidden="1" customHeight="1" x14ac:dyDescent="0.25">
      <c r="A35" s="218">
        <v>636</v>
      </c>
      <c r="B35" s="219" t="s">
        <v>203</v>
      </c>
      <c r="C35" s="219"/>
      <c r="D35" s="219"/>
      <c r="E35" s="236">
        <v>0</v>
      </c>
      <c r="F35" s="236">
        <v>2135482</v>
      </c>
      <c r="G35" s="237">
        <v>0</v>
      </c>
      <c r="H35" s="238"/>
      <c r="I35" s="238"/>
      <c r="J35" s="238"/>
      <c r="K35" s="238"/>
      <c r="L35" s="238"/>
      <c r="M35" s="238"/>
      <c r="N35" s="238"/>
      <c r="O35" s="4"/>
      <c r="P35" s="4"/>
      <c r="Q35" s="197"/>
      <c r="R35" s="4"/>
      <c r="S35" s="4"/>
      <c r="T35" s="4"/>
      <c r="U35" s="4"/>
      <c r="V35" s="4"/>
      <c r="W35" s="4"/>
      <c r="X35" s="4"/>
      <c r="Y35" s="4"/>
      <c r="Z35" s="4"/>
    </row>
    <row r="36" spans="1:26" ht="15" hidden="1" customHeight="1" x14ac:dyDescent="0.25">
      <c r="A36" s="222">
        <v>638</v>
      </c>
      <c r="B36" s="223" t="s">
        <v>204</v>
      </c>
      <c r="C36" s="223"/>
      <c r="D36" s="223"/>
      <c r="E36" s="239">
        <v>52402794</v>
      </c>
      <c r="F36" s="239">
        <v>8541928</v>
      </c>
      <c r="G36" s="240">
        <v>0</v>
      </c>
      <c r="H36" s="238"/>
      <c r="I36" s="238"/>
      <c r="J36" s="238"/>
      <c r="K36" s="238"/>
      <c r="L36" s="238"/>
      <c r="M36" s="238"/>
      <c r="N36" s="238"/>
      <c r="O36" s="4">
        <v>0</v>
      </c>
      <c r="P36" s="4">
        <v>0</v>
      </c>
      <c r="Q36" s="197"/>
      <c r="R36" s="4"/>
      <c r="S36" s="4"/>
      <c r="T36" s="4"/>
      <c r="U36" s="4"/>
      <c r="V36" s="4"/>
      <c r="W36" s="4"/>
      <c r="X36" s="4"/>
      <c r="Y36" s="4"/>
      <c r="Z36" s="4"/>
    </row>
    <row r="37" spans="1:26" ht="15" hidden="1" customHeight="1" x14ac:dyDescent="0.25">
      <c r="A37" s="594" t="s">
        <v>205</v>
      </c>
      <c r="B37" s="555"/>
      <c r="C37" s="241"/>
      <c r="D37" s="241"/>
      <c r="E37" s="227">
        <f t="shared" ref="E37:G37" si="9">SUM(E33)</f>
        <v>52412794</v>
      </c>
      <c r="F37" s="227">
        <f t="shared" si="9"/>
        <v>10687410</v>
      </c>
      <c r="G37" s="227">
        <f t="shared" si="9"/>
        <v>0</v>
      </c>
      <c r="H37" s="181"/>
      <c r="I37" s="181"/>
      <c r="J37" s="181"/>
      <c r="K37" s="181"/>
      <c r="L37" s="181"/>
      <c r="M37" s="181"/>
      <c r="N37" s="181"/>
      <c r="O37" s="16"/>
      <c r="P37" s="16"/>
      <c r="Q37" s="197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hidden="1" customHeight="1" x14ac:dyDescent="0.25">
      <c r="A38" s="228"/>
      <c r="B38" s="228"/>
      <c r="C38" s="228"/>
      <c r="D38" s="228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6"/>
      <c r="P38" s="16"/>
      <c r="Q38" s="197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hidden="1" customHeight="1" x14ac:dyDescent="0.25">
      <c r="A39" s="16" t="s">
        <v>206</v>
      </c>
      <c r="B39" s="228"/>
      <c r="C39" s="228"/>
      <c r="D39" s="228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6"/>
      <c r="P39" s="16"/>
      <c r="Q39" s="197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hidden="1" customHeight="1" x14ac:dyDescent="0.25">
      <c r="A40" s="586" t="s">
        <v>185</v>
      </c>
      <c r="B40" s="588" t="s">
        <v>186</v>
      </c>
      <c r="C40" s="212"/>
      <c r="D40" s="212"/>
      <c r="E40" s="589" t="s">
        <v>187</v>
      </c>
      <c r="F40" s="589" t="s">
        <v>188</v>
      </c>
      <c r="G40" s="589" t="s">
        <v>189</v>
      </c>
      <c r="H40" s="176"/>
      <c r="I40" s="176"/>
      <c r="J40" s="176"/>
      <c r="K40" s="176"/>
      <c r="L40" s="177"/>
      <c r="M40" s="242"/>
      <c r="N40" s="4"/>
      <c r="O40" s="177"/>
      <c r="P40" s="177"/>
      <c r="Q40" s="177"/>
      <c r="R40" s="4"/>
      <c r="S40" s="4"/>
      <c r="T40" s="4"/>
      <c r="U40" s="4"/>
      <c r="V40" s="4"/>
      <c r="W40" s="4"/>
      <c r="X40" s="4"/>
      <c r="Y40" s="4"/>
      <c r="Z40" s="4"/>
    </row>
    <row r="41" spans="1:26" ht="39" hidden="1" customHeight="1" x14ac:dyDescent="0.25">
      <c r="A41" s="587"/>
      <c r="B41" s="587"/>
      <c r="C41" s="213"/>
      <c r="D41" s="213"/>
      <c r="E41" s="587"/>
      <c r="F41" s="587"/>
      <c r="G41" s="587"/>
      <c r="H41" s="176"/>
      <c r="I41" s="176"/>
      <c r="J41" s="176"/>
      <c r="K41" s="176"/>
      <c r="L41" s="177"/>
      <c r="M41" s="242"/>
      <c r="N41" s="4"/>
      <c r="O41" s="177"/>
      <c r="P41" s="177"/>
      <c r="Q41" s="177"/>
      <c r="R41" s="4"/>
      <c r="S41" s="4"/>
      <c r="T41" s="4"/>
      <c r="U41" s="4"/>
      <c r="V41" s="4"/>
      <c r="W41" s="4"/>
      <c r="X41" s="4"/>
      <c r="Y41" s="4"/>
      <c r="Z41" s="4"/>
    </row>
    <row r="42" spans="1:26" ht="30.75" hidden="1" customHeight="1" x14ac:dyDescent="0.25">
      <c r="A42" s="214">
        <v>66</v>
      </c>
      <c r="B42" s="215" t="s">
        <v>46</v>
      </c>
      <c r="C42" s="215"/>
      <c r="D42" s="215"/>
      <c r="E42" s="216">
        <f t="shared" ref="E42:G42" si="10">SUM(E43)</f>
        <v>1140740</v>
      </c>
      <c r="F42" s="216">
        <f t="shared" si="10"/>
        <v>1000000</v>
      </c>
      <c r="G42" s="217">
        <f t="shared" si="10"/>
        <v>1000000</v>
      </c>
      <c r="H42" s="176"/>
      <c r="I42" s="176"/>
      <c r="J42" s="176"/>
      <c r="K42" s="176"/>
      <c r="L42" s="177"/>
      <c r="M42" s="242"/>
      <c r="N42" s="4"/>
      <c r="O42" s="177"/>
      <c r="P42" s="177"/>
      <c r="Q42" s="177"/>
      <c r="R42" s="4"/>
      <c r="S42" s="4"/>
      <c r="T42" s="4"/>
      <c r="U42" s="4"/>
      <c r="V42" s="4"/>
      <c r="W42" s="4"/>
      <c r="X42" s="4"/>
      <c r="Y42" s="4"/>
      <c r="Z42" s="4"/>
    </row>
    <row r="43" spans="1:26" ht="30.75" hidden="1" customHeight="1" x14ac:dyDescent="0.25">
      <c r="A43" s="222">
        <v>663</v>
      </c>
      <c r="B43" s="223" t="s">
        <v>207</v>
      </c>
      <c r="C43" s="223"/>
      <c r="D43" s="223"/>
      <c r="E43" s="224">
        <v>1140740</v>
      </c>
      <c r="F43" s="224">
        <v>1000000</v>
      </c>
      <c r="G43" s="225">
        <v>1000000</v>
      </c>
      <c r="H43" s="176"/>
      <c r="I43" s="176"/>
      <c r="J43" s="176"/>
      <c r="K43" s="176"/>
      <c r="L43" s="177"/>
      <c r="M43" s="242"/>
      <c r="N43" s="4"/>
      <c r="O43" s="177"/>
      <c r="P43" s="177"/>
      <c r="Q43" s="177"/>
      <c r="R43" s="4"/>
      <c r="S43" s="4"/>
      <c r="T43" s="4"/>
      <c r="U43" s="4"/>
      <c r="V43" s="4"/>
      <c r="W43" s="4"/>
      <c r="X43" s="4"/>
      <c r="Y43" s="4"/>
      <c r="Z43" s="4"/>
    </row>
    <row r="44" spans="1:26" ht="15" hidden="1" customHeight="1" x14ac:dyDescent="0.25">
      <c r="A44" s="595" t="s">
        <v>208</v>
      </c>
      <c r="B44" s="555"/>
      <c r="C44" s="243"/>
      <c r="D44" s="243"/>
      <c r="E44" s="227">
        <f t="shared" ref="E44:G44" si="11">SUM(E42)</f>
        <v>1140740</v>
      </c>
      <c r="F44" s="227">
        <f t="shared" si="11"/>
        <v>1000000</v>
      </c>
      <c r="G44" s="227">
        <f t="shared" si="11"/>
        <v>1000000</v>
      </c>
      <c r="H44" s="176"/>
      <c r="I44" s="176"/>
      <c r="J44" s="176"/>
      <c r="K44" s="176"/>
      <c r="L44" s="177"/>
      <c r="M44" s="242"/>
      <c r="N44" s="4"/>
      <c r="O44" s="177"/>
      <c r="P44" s="177"/>
      <c r="Q44" s="177"/>
      <c r="R44" s="4"/>
      <c r="S44" s="4"/>
      <c r="T44" s="4"/>
      <c r="U44" s="4"/>
      <c r="V44" s="4"/>
      <c r="W44" s="4"/>
      <c r="X44" s="4"/>
      <c r="Y44" s="4"/>
      <c r="Z44" s="4"/>
    </row>
    <row r="45" spans="1:26" ht="15" hidden="1" customHeight="1" x14ac:dyDescent="0.25">
      <c r="A45" s="244"/>
      <c r="B45" s="244"/>
      <c r="C45" s="244"/>
      <c r="D45" s="244"/>
      <c r="E45" s="181"/>
      <c r="F45" s="181"/>
      <c r="G45" s="181"/>
      <c r="H45" s="176"/>
      <c r="I45" s="176"/>
      <c r="J45" s="176"/>
      <c r="K45" s="176"/>
      <c r="L45" s="177"/>
      <c r="M45" s="242"/>
      <c r="N45" s="4"/>
      <c r="O45" s="177"/>
      <c r="P45" s="177"/>
      <c r="Q45" s="177"/>
      <c r="R45" s="4"/>
      <c r="S45" s="4"/>
      <c r="T45" s="4"/>
      <c r="U45" s="4"/>
      <c r="V45" s="4"/>
      <c r="W45" s="4"/>
      <c r="X45" s="4"/>
      <c r="Y45" s="4"/>
      <c r="Z45" s="4"/>
    </row>
    <row r="46" spans="1:26" ht="15" hidden="1" customHeight="1" x14ac:dyDescent="0.25">
      <c r="A46" s="245" t="s">
        <v>209</v>
      </c>
      <c r="B46" s="246"/>
      <c r="C46" s="246"/>
      <c r="D46" s="246"/>
      <c r="E46" s="247"/>
      <c r="F46" s="246"/>
      <c r="G46" s="246"/>
      <c r="H46" s="176"/>
      <c r="I46" s="176"/>
      <c r="J46" s="176"/>
      <c r="K46" s="176"/>
      <c r="L46" s="177"/>
      <c r="M46" s="242"/>
      <c r="N46" s="4"/>
      <c r="O46" s="177"/>
      <c r="P46" s="177"/>
      <c r="Q46" s="177"/>
      <c r="R46" s="4"/>
      <c r="S46" s="4"/>
      <c r="T46" s="4"/>
      <c r="U46" s="4"/>
      <c r="V46" s="4"/>
      <c r="W46" s="4"/>
      <c r="X46" s="4"/>
      <c r="Y46" s="4"/>
      <c r="Z46" s="4"/>
    </row>
    <row r="47" spans="1:26" ht="15" hidden="1" customHeight="1" x14ac:dyDescent="0.25">
      <c r="A47" s="586" t="s">
        <v>185</v>
      </c>
      <c r="B47" s="588" t="s">
        <v>186</v>
      </c>
      <c r="C47" s="212"/>
      <c r="D47" s="212"/>
      <c r="E47" s="589" t="s">
        <v>187</v>
      </c>
      <c r="F47" s="589" t="s">
        <v>188</v>
      </c>
      <c r="G47" s="589" t="s">
        <v>189</v>
      </c>
      <c r="H47" s="176"/>
      <c r="I47" s="176"/>
      <c r="J47" s="176"/>
      <c r="K47" s="176"/>
      <c r="L47" s="177"/>
      <c r="M47" s="242"/>
      <c r="N47" s="4"/>
      <c r="O47" s="177"/>
      <c r="P47" s="177"/>
      <c r="Q47" s="177"/>
      <c r="R47" s="4"/>
      <c r="S47" s="4"/>
      <c r="T47" s="4"/>
      <c r="U47" s="4"/>
      <c r="V47" s="4"/>
      <c r="W47" s="4"/>
      <c r="X47" s="4"/>
      <c r="Y47" s="4"/>
      <c r="Z47" s="4"/>
    </row>
    <row r="48" spans="1:26" ht="39.75" hidden="1" customHeight="1" x14ac:dyDescent="0.25">
      <c r="A48" s="587"/>
      <c r="B48" s="587"/>
      <c r="C48" s="213"/>
      <c r="D48" s="213"/>
      <c r="E48" s="587"/>
      <c r="F48" s="587"/>
      <c r="G48" s="587"/>
      <c r="H48" s="176"/>
      <c r="I48" s="176"/>
      <c r="J48" s="176"/>
      <c r="K48" s="176"/>
      <c r="L48" s="177"/>
      <c r="M48" s="242"/>
      <c r="N48" s="4"/>
      <c r="O48" s="177"/>
      <c r="P48" s="177"/>
      <c r="Q48" s="177"/>
      <c r="R48" s="4"/>
      <c r="S48" s="4"/>
      <c r="T48" s="4"/>
      <c r="U48" s="4"/>
      <c r="V48" s="4"/>
      <c r="W48" s="4"/>
      <c r="X48" s="4"/>
      <c r="Y48" s="4"/>
      <c r="Z48" s="4"/>
    </row>
    <row r="49" spans="1:26" ht="30.75" hidden="1" customHeight="1" x14ac:dyDescent="0.25">
      <c r="A49" s="214">
        <v>72</v>
      </c>
      <c r="B49" s="215" t="s">
        <v>210</v>
      </c>
      <c r="C49" s="215"/>
      <c r="D49" s="215"/>
      <c r="E49" s="216">
        <f t="shared" ref="E49:G49" si="12">SUM(E50:E51)</f>
        <v>100000</v>
      </c>
      <c r="F49" s="216">
        <f t="shared" si="12"/>
        <v>100000</v>
      </c>
      <c r="G49" s="217">
        <f t="shared" si="12"/>
        <v>100000</v>
      </c>
      <c r="H49" s="176"/>
      <c r="I49" s="176"/>
      <c r="J49" s="176"/>
      <c r="K49" s="176"/>
      <c r="L49" s="177"/>
      <c r="M49" s="242"/>
      <c r="N49" s="4"/>
      <c r="O49" s="177"/>
      <c r="P49" s="177"/>
      <c r="Q49" s="177"/>
      <c r="R49" s="4"/>
      <c r="S49" s="4"/>
      <c r="T49" s="4"/>
      <c r="U49" s="4"/>
      <c r="V49" s="4"/>
      <c r="W49" s="4"/>
      <c r="X49" s="4"/>
      <c r="Y49" s="4"/>
      <c r="Z49" s="4"/>
    </row>
    <row r="50" spans="1:26" ht="15" hidden="1" customHeight="1" x14ac:dyDescent="0.25">
      <c r="A50" s="218">
        <v>722</v>
      </c>
      <c r="B50" s="219" t="s">
        <v>211</v>
      </c>
      <c r="C50" s="219"/>
      <c r="D50" s="219"/>
      <c r="E50" s="236">
        <v>10000</v>
      </c>
      <c r="F50" s="236">
        <v>10000</v>
      </c>
      <c r="G50" s="237">
        <v>10000</v>
      </c>
      <c r="H50" s="176"/>
      <c r="I50" s="176"/>
      <c r="J50" s="176"/>
      <c r="K50" s="176"/>
      <c r="L50" s="177"/>
      <c r="M50" s="242"/>
      <c r="N50" s="4"/>
      <c r="O50" s="177"/>
      <c r="P50" s="177"/>
      <c r="Q50" s="177"/>
      <c r="R50" s="4"/>
      <c r="S50" s="4"/>
      <c r="T50" s="4"/>
      <c r="U50" s="4"/>
      <c r="V50" s="4"/>
      <c r="W50" s="4"/>
      <c r="X50" s="4"/>
      <c r="Y50" s="4"/>
      <c r="Z50" s="4"/>
    </row>
    <row r="51" spans="1:26" ht="15" hidden="1" customHeight="1" x14ac:dyDescent="0.25">
      <c r="A51" s="222">
        <v>723</v>
      </c>
      <c r="B51" s="223" t="s">
        <v>212</v>
      </c>
      <c r="C51" s="223"/>
      <c r="D51" s="223"/>
      <c r="E51" s="224">
        <v>90000</v>
      </c>
      <c r="F51" s="224">
        <v>90000</v>
      </c>
      <c r="G51" s="225">
        <v>90000</v>
      </c>
      <c r="H51" s="176"/>
      <c r="I51" s="176"/>
      <c r="J51" s="176"/>
      <c r="K51" s="176"/>
      <c r="L51" s="177"/>
      <c r="M51" s="242"/>
      <c r="N51" s="4"/>
      <c r="O51" s="177"/>
      <c r="P51" s="177"/>
      <c r="Q51" s="177"/>
      <c r="R51" s="4"/>
      <c r="S51" s="4"/>
      <c r="T51" s="4"/>
      <c r="U51" s="4"/>
      <c r="V51" s="4"/>
      <c r="W51" s="4"/>
      <c r="X51" s="4"/>
      <c r="Y51" s="4"/>
      <c r="Z51" s="4"/>
    </row>
    <row r="52" spans="1:26" ht="33" hidden="1" customHeight="1" x14ac:dyDescent="0.25">
      <c r="A52" s="595" t="s">
        <v>213</v>
      </c>
      <c r="B52" s="555"/>
      <c r="C52" s="243"/>
      <c r="D52" s="243"/>
      <c r="E52" s="227">
        <f t="shared" ref="E52:G52" si="13">SUM(E49)</f>
        <v>100000</v>
      </c>
      <c r="F52" s="227">
        <f t="shared" si="13"/>
        <v>100000</v>
      </c>
      <c r="G52" s="227">
        <f t="shared" si="13"/>
        <v>100000</v>
      </c>
      <c r="H52" s="176"/>
      <c r="I52" s="176"/>
      <c r="J52" s="176"/>
      <c r="K52" s="176"/>
      <c r="L52" s="177"/>
      <c r="M52" s="242"/>
      <c r="N52" s="4"/>
      <c r="O52" s="177"/>
      <c r="P52" s="177"/>
      <c r="Q52" s="177"/>
      <c r="R52" s="4"/>
      <c r="S52" s="4"/>
      <c r="T52" s="4"/>
      <c r="U52" s="4"/>
      <c r="V52" s="4"/>
      <c r="W52" s="4"/>
      <c r="X52" s="4"/>
      <c r="Y52" s="4"/>
      <c r="Z52" s="4"/>
    </row>
    <row r="53" spans="1:26" ht="15" hidden="1" customHeight="1" x14ac:dyDescent="0.25">
      <c r="A53" s="16"/>
      <c r="B53" s="228"/>
      <c r="C53" s="228"/>
      <c r="D53" s="228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6"/>
      <c r="P53" s="16"/>
      <c r="Q53" s="197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30.75" hidden="1" customHeight="1" x14ac:dyDescent="0.25">
      <c r="A54" s="596" t="s">
        <v>214</v>
      </c>
      <c r="B54" s="555"/>
      <c r="C54" s="248"/>
      <c r="D54" s="248"/>
      <c r="E54" s="249">
        <f t="shared" ref="E54:G54" si="14">SUM(E10,E19,E28,E37,E44,E52)</f>
        <v>211136750</v>
      </c>
      <c r="F54" s="249">
        <f t="shared" si="14"/>
        <v>161733943</v>
      </c>
      <c r="G54" s="249">
        <f t="shared" si="14"/>
        <v>151036533</v>
      </c>
      <c r="H54" s="181"/>
      <c r="I54" s="181"/>
      <c r="J54" s="181"/>
      <c r="K54" s="181"/>
      <c r="L54" s="181"/>
      <c r="M54" s="181"/>
      <c r="N54" s="181"/>
      <c r="O54" s="16"/>
      <c r="P54" s="16"/>
      <c r="Q54" s="197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" hidden="1" customHeight="1" x14ac:dyDescent="0.25">
      <c r="A55" s="4"/>
      <c r="B55" s="4"/>
      <c r="C55" s="4"/>
      <c r="D55" s="4"/>
      <c r="E55" s="23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hidden="1" customHeight="1" x14ac:dyDescent="0.25">
      <c r="A56" s="585" t="s">
        <v>215</v>
      </c>
      <c r="B56" s="584"/>
      <c r="C56" s="584"/>
      <c r="D56" s="584"/>
      <c r="E56" s="584"/>
      <c r="F56" s="584"/>
      <c r="G56" s="584"/>
      <c r="H56" s="250"/>
      <c r="I56" s="250"/>
      <c r="J56" s="250"/>
      <c r="K56" s="250"/>
      <c r="L56" s="177"/>
      <c r="M56" s="242"/>
      <c r="N56" s="4"/>
      <c r="O56" s="177"/>
      <c r="P56" s="177"/>
      <c r="Q56" s="177"/>
      <c r="R56" s="4"/>
      <c r="S56" s="4"/>
      <c r="T56" s="4"/>
      <c r="U56" s="4"/>
      <c r="V56" s="4"/>
      <c r="W56" s="4"/>
      <c r="X56" s="4"/>
      <c r="Y56" s="4"/>
      <c r="Z56" s="4"/>
    </row>
    <row r="57" spans="1:26" ht="22.5" hidden="1" customHeight="1" x14ac:dyDescent="0.25">
      <c r="A57" s="205" t="s">
        <v>216</v>
      </c>
      <c r="B57" s="251"/>
      <c r="C57" s="251"/>
      <c r="D57" s="251"/>
      <c r="E57" s="251"/>
      <c r="F57" s="252"/>
      <c r="G57" s="197"/>
      <c r="H57" s="253"/>
      <c r="I57" s="253"/>
      <c r="J57" s="253"/>
      <c r="K57" s="253"/>
      <c r="L57" s="253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</row>
    <row r="58" spans="1:26" ht="15" hidden="1" customHeight="1" x14ac:dyDescent="0.25">
      <c r="A58" s="597" t="s">
        <v>217</v>
      </c>
      <c r="B58" s="584"/>
      <c r="C58" s="584"/>
      <c r="D58" s="584"/>
      <c r="E58" s="584"/>
      <c r="F58" s="253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</row>
    <row r="59" spans="1:26" ht="15" hidden="1" customHeight="1" x14ac:dyDescent="0.25">
      <c r="A59" s="598" t="s">
        <v>218</v>
      </c>
      <c r="B59" s="584"/>
      <c r="C59" s="254"/>
      <c r="D59" s="2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6"/>
      <c r="P59" s="16"/>
      <c r="Q59" s="197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" hidden="1" customHeight="1" x14ac:dyDescent="0.25">
      <c r="A60" s="206" t="s">
        <v>219</v>
      </c>
      <c r="B60" s="228"/>
      <c r="C60" s="228"/>
      <c r="D60" s="228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6"/>
      <c r="P60" s="16"/>
      <c r="Q60" s="197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32.25" hidden="1" customHeight="1" x14ac:dyDescent="0.2">
      <c r="A61" s="586" t="s">
        <v>220</v>
      </c>
      <c r="B61" s="588" t="s">
        <v>186</v>
      </c>
      <c r="C61" s="212"/>
      <c r="D61" s="212"/>
      <c r="E61" s="589" t="s">
        <v>187</v>
      </c>
      <c r="F61" s="589" t="s">
        <v>188</v>
      </c>
      <c r="G61" s="589" t="s">
        <v>189</v>
      </c>
      <c r="H61" s="592"/>
      <c r="I61" s="591"/>
      <c r="J61" s="591"/>
      <c r="K61" s="591"/>
      <c r="L61" s="591"/>
      <c r="M61" s="591"/>
      <c r="N61" s="591"/>
      <c r="O61" s="234" t="s">
        <v>201</v>
      </c>
      <c r="P61" s="234" t="s">
        <v>202</v>
      </c>
      <c r="Q61" s="204"/>
      <c r="R61" s="204"/>
      <c r="S61" s="204"/>
      <c r="T61" s="204"/>
      <c r="U61" s="204"/>
      <c r="V61" s="204"/>
      <c r="W61" s="204"/>
      <c r="X61" s="204"/>
      <c r="Y61" s="204"/>
      <c r="Z61" s="204"/>
    </row>
    <row r="62" spans="1:26" ht="15" hidden="1" customHeight="1" x14ac:dyDescent="0.2">
      <c r="A62" s="587"/>
      <c r="B62" s="587"/>
      <c r="C62" s="213"/>
      <c r="D62" s="213"/>
      <c r="E62" s="587"/>
      <c r="F62" s="587"/>
      <c r="G62" s="587"/>
      <c r="H62" s="593"/>
      <c r="I62" s="584"/>
      <c r="J62" s="584"/>
      <c r="K62" s="584"/>
      <c r="L62" s="584"/>
      <c r="M62" s="584"/>
      <c r="N62" s="584"/>
      <c r="O62" s="191"/>
      <c r="P62" s="191"/>
      <c r="Q62" s="204"/>
      <c r="R62" s="204"/>
      <c r="S62" s="204"/>
      <c r="T62" s="204"/>
      <c r="U62" s="204"/>
      <c r="V62" s="204"/>
      <c r="W62" s="204"/>
      <c r="X62" s="204"/>
      <c r="Y62" s="204"/>
      <c r="Z62" s="204"/>
    </row>
    <row r="63" spans="1:26" ht="15.75" hidden="1" customHeight="1" x14ac:dyDescent="0.25">
      <c r="A63" s="214">
        <v>32</v>
      </c>
      <c r="B63" s="215" t="s">
        <v>85</v>
      </c>
      <c r="C63" s="215"/>
      <c r="D63" s="215"/>
      <c r="E63" s="216">
        <f t="shared" ref="E63:G63" si="15">SUM(E64)</f>
        <v>1243113</v>
      </c>
      <c r="F63" s="216">
        <f t="shared" si="15"/>
        <v>1243113</v>
      </c>
      <c r="G63" s="217">
        <f t="shared" si="15"/>
        <v>1243113</v>
      </c>
      <c r="H63" s="181"/>
      <c r="I63" s="181"/>
      <c r="J63" s="181"/>
      <c r="K63" s="181"/>
      <c r="L63" s="181"/>
      <c r="M63" s="181"/>
      <c r="N63" s="181"/>
      <c r="O63" s="197">
        <v>0</v>
      </c>
      <c r="P63" s="197">
        <v>0</v>
      </c>
      <c r="Q63" s="197">
        <f>SUM(F63:K63)</f>
        <v>2486226</v>
      </c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ht="18" hidden="1" customHeight="1" x14ac:dyDescent="0.25">
      <c r="A64" s="218">
        <v>323</v>
      </c>
      <c r="B64" s="219" t="s">
        <v>109</v>
      </c>
      <c r="C64" s="219"/>
      <c r="D64" s="219"/>
      <c r="E64" s="236">
        <v>1243113</v>
      </c>
      <c r="F64" s="236">
        <v>1243113</v>
      </c>
      <c r="G64" s="236">
        <v>1243113</v>
      </c>
      <c r="H64" s="238"/>
      <c r="I64" s="238"/>
      <c r="J64" s="238"/>
      <c r="K64" s="238"/>
      <c r="L64" s="238"/>
      <c r="M64" s="238"/>
      <c r="N64" s="238"/>
      <c r="O64" s="4"/>
      <c r="P64" s="4"/>
      <c r="Q64" s="197"/>
      <c r="R64" s="4"/>
      <c r="S64" s="4"/>
      <c r="T64" s="4"/>
      <c r="U64" s="4"/>
      <c r="V64" s="4"/>
      <c r="W64" s="4"/>
      <c r="X64" s="4"/>
      <c r="Y64" s="4"/>
      <c r="Z64" s="4"/>
    </row>
    <row r="65" spans="1:26" ht="15" hidden="1" customHeight="1" x14ac:dyDescent="0.25">
      <c r="A65" s="255">
        <v>41</v>
      </c>
      <c r="B65" s="230" t="s">
        <v>136</v>
      </c>
      <c r="C65" s="230"/>
      <c r="D65" s="230"/>
      <c r="E65" s="231">
        <f t="shared" ref="E65:G65" si="16">SUM(E66)</f>
        <v>25000</v>
      </c>
      <c r="F65" s="231">
        <f t="shared" si="16"/>
        <v>25000</v>
      </c>
      <c r="G65" s="232">
        <f t="shared" si="16"/>
        <v>25000</v>
      </c>
      <c r="H65" s="181"/>
      <c r="I65" s="181"/>
      <c r="J65" s="181"/>
      <c r="K65" s="181"/>
      <c r="L65" s="181"/>
      <c r="M65" s="181"/>
      <c r="N65" s="181"/>
      <c r="O65" s="4"/>
      <c r="P65" s="4"/>
      <c r="Q65" s="197">
        <f>SUM(F65:K65)</f>
        <v>50000</v>
      </c>
      <c r="R65" s="4"/>
      <c r="S65" s="4"/>
      <c r="T65" s="4"/>
      <c r="U65" s="4"/>
      <c r="V65" s="4"/>
      <c r="W65" s="4"/>
      <c r="X65" s="4"/>
      <c r="Y65" s="4"/>
      <c r="Z65" s="4"/>
    </row>
    <row r="66" spans="1:26" ht="15" hidden="1" customHeight="1" x14ac:dyDescent="0.25">
      <c r="A66" s="256">
        <v>412</v>
      </c>
      <c r="B66" s="219" t="s">
        <v>221</v>
      </c>
      <c r="C66" s="219"/>
      <c r="D66" s="219"/>
      <c r="E66" s="236">
        <v>25000</v>
      </c>
      <c r="F66" s="236">
        <v>25000</v>
      </c>
      <c r="G66" s="236">
        <v>25000</v>
      </c>
      <c r="H66" s="257"/>
      <c r="I66" s="257"/>
      <c r="J66" s="257"/>
      <c r="K66" s="257"/>
      <c r="L66" s="257"/>
      <c r="M66" s="257"/>
      <c r="N66" s="257"/>
      <c r="O66" s="4"/>
      <c r="P66" s="4"/>
      <c r="Q66" s="197"/>
      <c r="R66" s="4"/>
      <c r="S66" s="4"/>
      <c r="T66" s="4"/>
      <c r="U66" s="4"/>
      <c r="V66" s="4"/>
      <c r="W66" s="4"/>
      <c r="X66" s="4"/>
      <c r="Y66" s="4"/>
      <c r="Z66" s="4"/>
    </row>
    <row r="67" spans="1:26" ht="36" hidden="1" customHeight="1" x14ac:dyDescent="0.25">
      <c r="A67" s="229">
        <v>42</v>
      </c>
      <c r="B67" s="230" t="s">
        <v>141</v>
      </c>
      <c r="C67" s="230"/>
      <c r="D67" s="230"/>
      <c r="E67" s="231">
        <f t="shared" ref="E67:G67" si="17">SUM(E68:E69)</f>
        <v>2975000</v>
      </c>
      <c r="F67" s="231">
        <f t="shared" si="17"/>
        <v>2975000</v>
      </c>
      <c r="G67" s="231">
        <f t="shared" si="17"/>
        <v>2975000</v>
      </c>
      <c r="H67" s="181"/>
      <c r="I67" s="181"/>
      <c r="J67" s="181"/>
      <c r="K67" s="181"/>
      <c r="L67" s="181"/>
      <c r="M67" s="181"/>
      <c r="N67" s="181"/>
      <c r="O67" s="4"/>
      <c r="P67" s="4"/>
      <c r="Q67" s="197">
        <f>SUM(F67:K67)</f>
        <v>5950000</v>
      </c>
      <c r="R67" s="4"/>
      <c r="S67" s="4"/>
      <c r="T67" s="4"/>
      <c r="U67" s="4"/>
      <c r="V67" s="4"/>
      <c r="W67" s="4"/>
      <c r="X67" s="4"/>
      <c r="Y67" s="4"/>
      <c r="Z67" s="4"/>
    </row>
    <row r="68" spans="1:26" ht="15" hidden="1" customHeight="1" x14ac:dyDescent="0.25">
      <c r="A68" s="218">
        <v>421</v>
      </c>
      <c r="B68" s="219" t="s">
        <v>222</v>
      </c>
      <c r="C68" s="219"/>
      <c r="D68" s="219"/>
      <c r="E68" s="236">
        <v>2000000</v>
      </c>
      <c r="F68" s="236">
        <v>2000000</v>
      </c>
      <c r="G68" s="236">
        <v>2000000</v>
      </c>
      <c r="H68" s="238"/>
      <c r="I68" s="238"/>
      <c r="J68" s="238"/>
      <c r="K68" s="238"/>
      <c r="L68" s="238"/>
      <c r="M68" s="238"/>
      <c r="N68" s="23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" hidden="1" customHeight="1" x14ac:dyDescent="0.25">
      <c r="A69" s="222">
        <v>422</v>
      </c>
      <c r="B69" s="223" t="s">
        <v>138</v>
      </c>
      <c r="C69" s="223"/>
      <c r="D69" s="223"/>
      <c r="E69" s="239">
        <v>975000</v>
      </c>
      <c r="F69" s="239">
        <v>975000</v>
      </c>
      <c r="G69" s="239">
        <v>975000</v>
      </c>
      <c r="H69" s="238"/>
      <c r="I69" s="238"/>
      <c r="J69" s="238"/>
      <c r="K69" s="238"/>
      <c r="L69" s="238"/>
      <c r="M69" s="238"/>
      <c r="N69" s="238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" hidden="1" customHeight="1" x14ac:dyDescent="0.25">
      <c r="A70" s="596" t="s">
        <v>223</v>
      </c>
      <c r="B70" s="555"/>
      <c r="C70" s="248"/>
      <c r="D70" s="248"/>
      <c r="E70" s="227">
        <f t="shared" ref="E70:G70" si="18">SUM(E63,E65,E67)</f>
        <v>4243113</v>
      </c>
      <c r="F70" s="227">
        <f t="shared" si="18"/>
        <v>4243113</v>
      </c>
      <c r="G70" s="227">
        <f t="shared" si="18"/>
        <v>4243113</v>
      </c>
      <c r="H70" s="181"/>
      <c r="I70" s="181"/>
      <c r="J70" s="181"/>
      <c r="K70" s="181"/>
      <c r="L70" s="181"/>
      <c r="M70" s="181"/>
      <c r="N70" s="181"/>
      <c r="O70" s="258" t="e">
        <f t="shared" ref="O70:Q70" si="19">SUM(#REF!,O63,#REF!,O65,O67)</f>
        <v>#REF!</v>
      </c>
      <c r="P70" s="227" t="e">
        <f t="shared" si="19"/>
        <v>#REF!</v>
      </c>
      <c r="Q70" s="227" t="e">
        <f t="shared" si="19"/>
        <v>#REF!</v>
      </c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" hidden="1" customHeight="1" x14ac:dyDescent="0.25">
      <c r="A71" s="228"/>
      <c r="B71" s="228"/>
      <c r="C71" s="228"/>
      <c r="D71" s="228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6"/>
      <c r="P71" s="16"/>
      <c r="Q71" s="197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" hidden="1" customHeight="1" x14ac:dyDescent="0.25">
      <c r="A72" s="206" t="s">
        <v>224</v>
      </c>
      <c r="B72" s="228"/>
      <c r="C72" s="228"/>
      <c r="D72" s="228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6"/>
      <c r="P72" s="16"/>
      <c r="Q72" s="197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32.25" hidden="1" customHeight="1" x14ac:dyDescent="0.2">
      <c r="A73" s="586" t="s">
        <v>220</v>
      </c>
      <c r="B73" s="588" t="s">
        <v>186</v>
      </c>
      <c r="C73" s="212"/>
      <c r="D73" s="212"/>
      <c r="E73" s="589" t="s">
        <v>187</v>
      </c>
      <c r="F73" s="589" t="s">
        <v>188</v>
      </c>
      <c r="G73" s="589" t="s">
        <v>189</v>
      </c>
      <c r="H73" s="592"/>
      <c r="I73" s="591"/>
      <c r="J73" s="591"/>
      <c r="K73" s="591"/>
      <c r="L73" s="591"/>
      <c r="M73" s="591"/>
      <c r="N73" s="591"/>
      <c r="O73" s="234" t="s">
        <v>201</v>
      </c>
      <c r="P73" s="234" t="s">
        <v>202</v>
      </c>
      <c r="Q73" s="204"/>
      <c r="R73" s="204"/>
      <c r="S73" s="204"/>
      <c r="T73" s="204"/>
      <c r="U73" s="204"/>
      <c r="V73" s="204"/>
      <c r="W73" s="204"/>
      <c r="X73" s="204"/>
      <c r="Y73" s="204"/>
      <c r="Z73" s="204"/>
    </row>
    <row r="74" spans="1:26" ht="15" hidden="1" customHeight="1" x14ac:dyDescent="0.2">
      <c r="A74" s="587"/>
      <c r="B74" s="587"/>
      <c r="C74" s="213"/>
      <c r="D74" s="213"/>
      <c r="E74" s="587"/>
      <c r="F74" s="587"/>
      <c r="G74" s="587"/>
      <c r="H74" s="593"/>
      <c r="I74" s="584"/>
      <c r="J74" s="584"/>
      <c r="K74" s="584"/>
      <c r="L74" s="584"/>
      <c r="M74" s="584"/>
      <c r="N74" s="584"/>
      <c r="O74" s="191"/>
      <c r="P74" s="191"/>
      <c r="Q74" s="204"/>
      <c r="R74" s="204"/>
      <c r="S74" s="204"/>
      <c r="T74" s="204"/>
      <c r="U74" s="204"/>
      <c r="V74" s="204"/>
      <c r="W74" s="204"/>
      <c r="X74" s="204"/>
      <c r="Y74" s="204"/>
      <c r="Z74" s="204"/>
    </row>
    <row r="75" spans="1:26" ht="14.25" hidden="1" customHeight="1" x14ac:dyDescent="0.25">
      <c r="A75" s="259">
        <v>31</v>
      </c>
      <c r="B75" s="215" t="s">
        <v>79</v>
      </c>
      <c r="C75" s="215"/>
      <c r="D75" s="215"/>
      <c r="E75" s="216">
        <f t="shared" ref="E75:G75" si="20">SUM(E76:E77)</f>
        <v>1086000</v>
      </c>
      <c r="F75" s="216">
        <f t="shared" si="20"/>
        <v>1086000</v>
      </c>
      <c r="G75" s="217">
        <f t="shared" si="20"/>
        <v>1086000</v>
      </c>
      <c r="H75" s="181"/>
      <c r="I75" s="181"/>
      <c r="J75" s="181"/>
      <c r="K75" s="181"/>
      <c r="L75" s="181"/>
      <c r="M75" s="181"/>
      <c r="N75" s="181"/>
      <c r="O75" s="260">
        <f t="shared" ref="O75:P75" si="21">SUM(O76:O77)</f>
        <v>0</v>
      </c>
      <c r="P75" s="261">
        <f t="shared" si="21"/>
        <v>0</v>
      </c>
      <c r="Q75" s="197">
        <f>SUM(F75:K75)</f>
        <v>2172000</v>
      </c>
      <c r="R75" s="197"/>
      <c r="S75" s="197"/>
      <c r="T75" s="197"/>
      <c r="U75" s="197"/>
      <c r="V75" s="197"/>
      <c r="W75" s="197"/>
      <c r="X75" s="197"/>
      <c r="Y75" s="197"/>
      <c r="Z75" s="197"/>
    </row>
    <row r="76" spans="1:26" ht="14.25" hidden="1" customHeight="1" x14ac:dyDescent="0.25">
      <c r="A76" s="256">
        <v>311</v>
      </c>
      <c r="B76" s="219" t="s">
        <v>80</v>
      </c>
      <c r="C76" s="219"/>
      <c r="D76" s="219"/>
      <c r="E76" s="236">
        <v>1000000</v>
      </c>
      <c r="F76" s="262">
        <v>1000000</v>
      </c>
      <c r="G76" s="237">
        <v>1000000</v>
      </c>
      <c r="H76" s="238"/>
      <c r="I76" s="181"/>
      <c r="J76" s="238"/>
      <c r="K76" s="238"/>
      <c r="L76" s="238"/>
      <c r="M76" s="238"/>
      <c r="N76" s="238"/>
      <c r="O76" s="4">
        <v>0</v>
      </c>
      <c r="P76" s="4">
        <v>0</v>
      </c>
      <c r="Q76" s="197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hidden="1" customHeight="1" x14ac:dyDescent="0.25">
      <c r="A77" s="218">
        <v>313</v>
      </c>
      <c r="B77" s="219" t="s">
        <v>82</v>
      </c>
      <c r="C77" s="219"/>
      <c r="D77" s="219"/>
      <c r="E77" s="236">
        <v>86000</v>
      </c>
      <c r="F77" s="262">
        <v>86000</v>
      </c>
      <c r="G77" s="237">
        <v>86000</v>
      </c>
      <c r="H77" s="238"/>
      <c r="I77" s="181"/>
      <c r="J77" s="238"/>
      <c r="K77" s="238"/>
      <c r="L77" s="238"/>
      <c r="M77" s="238"/>
      <c r="N77" s="238"/>
      <c r="O77" s="4">
        <v>0</v>
      </c>
      <c r="P77" s="4">
        <v>0</v>
      </c>
      <c r="Q77" s="197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hidden="1" customHeight="1" x14ac:dyDescent="0.25">
      <c r="A78" s="229">
        <v>38</v>
      </c>
      <c r="B78" s="230" t="s">
        <v>225</v>
      </c>
      <c r="C78" s="230"/>
      <c r="D78" s="230"/>
      <c r="E78" s="231">
        <f t="shared" ref="E78:G78" si="22">SUM(E79)</f>
        <v>14000</v>
      </c>
      <c r="F78" s="231">
        <f t="shared" si="22"/>
        <v>14000</v>
      </c>
      <c r="G78" s="232">
        <f t="shared" si="22"/>
        <v>14000</v>
      </c>
      <c r="H78" s="181"/>
      <c r="I78" s="181"/>
      <c r="J78" s="181"/>
      <c r="K78" s="181"/>
      <c r="L78" s="181"/>
      <c r="M78" s="181"/>
      <c r="N78" s="181"/>
      <c r="O78" s="16">
        <v>0</v>
      </c>
      <c r="P78" s="16">
        <v>0</v>
      </c>
      <c r="Q78" s="16">
        <f>SUM(F78:K78)</f>
        <v>28000</v>
      </c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hidden="1" customHeight="1" x14ac:dyDescent="0.25">
      <c r="A79" s="218">
        <v>381</v>
      </c>
      <c r="B79" s="219" t="s">
        <v>54</v>
      </c>
      <c r="C79" s="219"/>
      <c r="D79" s="219"/>
      <c r="E79" s="236">
        <v>14000</v>
      </c>
      <c r="F79" s="262">
        <v>14000</v>
      </c>
      <c r="G79" s="263">
        <v>14000</v>
      </c>
      <c r="H79" s="238"/>
      <c r="I79" s="181"/>
      <c r="J79" s="238"/>
      <c r="K79" s="238"/>
      <c r="L79" s="238"/>
      <c r="M79" s="238"/>
      <c r="N79" s="238"/>
      <c r="O79" s="4">
        <v>0</v>
      </c>
      <c r="P79" s="4">
        <v>0</v>
      </c>
      <c r="Q79" s="197"/>
      <c r="R79" s="4"/>
      <c r="S79" s="4"/>
      <c r="T79" s="4"/>
      <c r="U79" s="4"/>
      <c r="V79" s="4"/>
      <c r="W79" s="4"/>
      <c r="X79" s="4"/>
      <c r="Y79" s="4"/>
      <c r="Z79" s="4"/>
    </row>
    <row r="80" spans="1:26" ht="37.5" hidden="1" customHeight="1" x14ac:dyDescent="0.25">
      <c r="A80" s="229">
        <v>42</v>
      </c>
      <c r="B80" s="230" t="s">
        <v>141</v>
      </c>
      <c r="C80" s="230"/>
      <c r="D80" s="230"/>
      <c r="E80" s="231">
        <f t="shared" ref="E80:G80" si="23">SUM(E81:E83)</f>
        <v>1500000</v>
      </c>
      <c r="F80" s="231">
        <f t="shared" si="23"/>
        <v>1500000</v>
      </c>
      <c r="G80" s="232">
        <f t="shared" si="23"/>
        <v>1500000</v>
      </c>
      <c r="H80" s="181"/>
      <c r="I80" s="181"/>
      <c r="J80" s="181"/>
      <c r="K80" s="181"/>
      <c r="L80" s="181"/>
      <c r="M80" s="181"/>
      <c r="N80" s="181"/>
      <c r="O80" s="4"/>
      <c r="P80" s="4"/>
      <c r="Q80" s="197">
        <f>SUM(F80:K80)</f>
        <v>3000000</v>
      </c>
      <c r="R80" s="4"/>
      <c r="S80" s="4"/>
      <c r="T80" s="4"/>
      <c r="U80" s="4"/>
      <c r="V80" s="4"/>
      <c r="W80" s="4"/>
      <c r="X80" s="4"/>
      <c r="Y80" s="4"/>
      <c r="Z80" s="4"/>
    </row>
    <row r="81" spans="1:26" ht="15" hidden="1" customHeight="1" x14ac:dyDescent="0.25">
      <c r="A81" s="218">
        <v>422</v>
      </c>
      <c r="B81" s="219" t="s">
        <v>138</v>
      </c>
      <c r="C81" s="219"/>
      <c r="D81" s="219"/>
      <c r="E81" s="236">
        <v>1296000</v>
      </c>
      <c r="F81" s="236">
        <v>1296000</v>
      </c>
      <c r="G81" s="237">
        <v>1296000</v>
      </c>
      <c r="H81" s="238"/>
      <c r="I81" s="181"/>
      <c r="J81" s="238"/>
      <c r="K81" s="238"/>
      <c r="L81" s="238"/>
      <c r="M81" s="238"/>
      <c r="N81" s="238"/>
      <c r="O81" s="4"/>
      <c r="P81" s="4"/>
      <c r="Q81" s="197"/>
      <c r="R81" s="4"/>
      <c r="S81" s="4"/>
      <c r="T81" s="4"/>
      <c r="U81" s="4"/>
      <c r="V81" s="4"/>
      <c r="W81" s="4"/>
      <c r="X81" s="4"/>
      <c r="Y81" s="4"/>
      <c r="Z81" s="4"/>
    </row>
    <row r="82" spans="1:26" ht="13.5" hidden="1" customHeight="1" x14ac:dyDescent="0.25">
      <c r="A82" s="218">
        <v>424</v>
      </c>
      <c r="B82" s="219" t="s">
        <v>226</v>
      </c>
      <c r="C82" s="219"/>
      <c r="D82" s="219"/>
      <c r="E82" s="236">
        <v>4000</v>
      </c>
      <c r="F82" s="236">
        <v>4000</v>
      </c>
      <c r="G82" s="237">
        <v>4000</v>
      </c>
      <c r="H82" s="238"/>
      <c r="I82" s="181"/>
      <c r="J82" s="238"/>
      <c r="K82" s="238"/>
      <c r="L82" s="238"/>
      <c r="M82" s="238"/>
      <c r="N82" s="238"/>
      <c r="O82" s="4"/>
      <c r="P82" s="4"/>
      <c r="Q82" s="197"/>
      <c r="R82" s="4"/>
      <c r="S82" s="4"/>
      <c r="T82" s="4"/>
      <c r="U82" s="4"/>
      <c r="V82" s="4"/>
      <c r="W82" s="4"/>
      <c r="X82" s="4"/>
      <c r="Y82" s="4"/>
      <c r="Z82" s="4"/>
    </row>
    <row r="83" spans="1:26" ht="15" hidden="1" customHeight="1" x14ac:dyDescent="0.25">
      <c r="A83" s="222">
        <v>426</v>
      </c>
      <c r="B83" s="223" t="s">
        <v>227</v>
      </c>
      <c r="C83" s="223"/>
      <c r="D83" s="223"/>
      <c r="E83" s="239">
        <v>200000</v>
      </c>
      <c r="F83" s="239">
        <v>200000</v>
      </c>
      <c r="G83" s="240">
        <v>200000</v>
      </c>
      <c r="H83" s="238"/>
      <c r="I83" s="181"/>
      <c r="J83" s="238"/>
      <c r="K83" s="238"/>
      <c r="L83" s="238"/>
      <c r="M83" s="238"/>
      <c r="N83" s="238"/>
      <c r="O83" s="4"/>
      <c r="P83" s="4"/>
      <c r="Q83" s="197"/>
      <c r="R83" s="4"/>
      <c r="S83" s="4"/>
      <c r="T83" s="4"/>
      <c r="U83" s="4"/>
      <c r="V83" s="4"/>
      <c r="W83" s="4"/>
      <c r="X83" s="4"/>
      <c r="Y83" s="4"/>
      <c r="Z83" s="4"/>
    </row>
    <row r="84" spans="1:26" ht="15" hidden="1" customHeight="1" x14ac:dyDescent="0.25">
      <c r="A84" s="596" t="s">
        <v>223</v>
      </c>
      <c r="B84" s="555"/>
      <c r="C84" s="248"/>
      <c r="D84" s="248"/>
      <c r="E84" s="227">
        <f t="shared" ref="E84:G84" si="24">SUM(E75,E78,E80)</f>
        <v>2600000</v>
      </c>
      <c r="F84" s="227">
        <f t="shared" si="24"/>
        <v>2600000</v>
      </c>
      <c r="G84" s="227">
        <f t="shared" si="24"/>
        <v>2600000</v>
      </c>
      <c r="H84" s="181"/>
      <c r="I84" s="181"/>
      <c r="J84" s="181"/>
      <c r="K84" s="181"/>
      <c r="L84" s="181"/>
      <c r="M84" s="181"/>
      <c r="N84" s="181"/>
      <c r="O84" s="258" t="e">
        <f t="shared" ref="O84:Q84" si="25">SUM(O75,O78,#REF!,#REF!,O80)</f>
        <v>#REF!</v>
      </c>
      <c r="P84" s="227" t="e">
        <f t="shared" si="25"/>
        <v>#REF!</v>
      </c>
      <c r="Q84" s="227" t="e">
        <f t="shared" si="25"/>
        <v>#REF!</v>
      </c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" hidden="1" customHeight="1" x14ac:dyDescent="0.25">
      <c r="A85" s="228"/>
      <c r="B85" s="228"/>
      <c r="C85" s="228"/>
      <c r="D85" s="228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6"/>
      <c r="P85" s="16"/>
      <c r="Q85" s="197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" hidden="1" customHeight="1" x14ac:dyDescent="0.25">
      <c r="A86" s="16" t="s">
        <v>196</v>
      </c>
      <c r="B86" s="228"/>
      <c r="C86" s="228"/>
      <c r="D86" s="228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6"/>
      <c r="P86" s="16"/>
      <c r="Q86" s="197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32.25" hidden="1" customHeight="1" x14ac:dyDescent="0.2">
      <c r="A87" s="586" t="s">
        <v>220</v>
      </c>
      <c r="B87" s="588" t="s">
        <v>186</v>
      </c>
      <c r="C87" s="212"/>
      <c r="D87" s="212"/>
      <c r="E87" s="589" t="s">
        <v>187</v>
      </c>
      <c r="F87" s="589" t="s">
        <v>188</v>
      </c>
      <c r="G87" s="589" t="s">
        <v>189</v>
      </c>
      <c r="H87" s="592"/>
      <c r="I87" s="591"/>
      <c r="J87" s="591"/>
      <c r="K87" s="591"/>
      <c r="L87" s="591"/>
      <c r="M87" s="591"/>
      <c r="N87" s="591"/>
      <c r="O87" s="234" t="s">
        <v>201</v>
      </c>
      <c r="P87" s="234" t="s">
        <v>202</v>
      </c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1:26" ht="15" hidden="1" customHeight="1" x14ac:dyDescent="0.2">
      <c r="A88" s="587"/>
      <c r="B88" s="587"/>
      <c r="C88" s="213"/>
      <c r="D88" s="213"/>
      <c r="E88" s="587"/>
      <c r="F88" s="587"/>
      <c r="G88" s="587"/>
      <c r="H88" s="593"/>
      <c r="I88" s="584"/>
      <c r="J88" s="584"/>
      <c r="K88" s="584"/>
      <c r="L88" s="584"/>
      <c r="M88" s="584"/>
      <c r="N88" s="584"/>
      <c r="O88" s="191"/>
      <c r="P88" s="191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1:26" ht="14.25" hidden="1" customHeight="1" x14ac:dyDescent="0.25">
      <c r="A89" s="259">
        <v>31</v>
      </c>
      <c r="B89" s="215" t="s">
        <v>79</v>
      </c>
      <c r="C89" s="215"/>
      <c r="D89" s="215"/>
      <c r="E89" s="216">
        <f t="shared" ref="E89:G89" si="26">SUM(E90:E92)</f>
        <v>93562200</v>
      </c>
      <c r="F89" s="216">
        <f t="shared" si="26"/>
        <v>93562200</v>
      </c>
      <c r="G89" s="217">
        <f t="shared" si="26"/>
        <v>93562200</v>
      </c>
      <c r="H89" s="181"/>
      <c r="I89" s="181"/>
      <c r="J89" s="181"/>
      <c r="K89" s="181"/>
      <c r="L89" s="181"/>
      <c r="M89" s="181"/>
      <c r="N89" s="181"/>
      <c r="O89" s="260">
        <f t="shared" ref="O89:P89" si="27">SUM(O90:O92)</f>
        <v>0</v>
      </c>
      <c r="P89" s="261">
        <f t="shared" si="27"/>
        <v>0</v>
      </c>
      <c r="Q89" s="197">
        <f>SUM(F89:K89)</f>
        <v>187124400</v>
      </c>
      <c r="R89" s="197"/>
      <c r="S89" s="197"/>
      <c r="T89" s="197"/>
      <c r="U89" s="197"/>
      <c r="V89" s="197"/>
      <c r="W89" s="197"/>
      <c r="X89" s="197"/>
      <c r="Y89" s="197"/>
      <c r="Z89" s="197"/>
    </row>
    <row r="90" spans="1:26" ht="14.25" hidden="1" customHeight="1" x14ac:dyDescent="0.25">
      <c r="A90" s="256">
        <v>311</v>
      </c>
      <c r="B90" s="219" t="s">
        <v>80</v>
      </c>
      <c r="C90" s="219"/>
      <c r="D90" s="219"/>
      <c r="E90" s="236">
        <v>78040000</v>
      </c>
      <c r="F90" s="262">
        <v>78040000</v>
      </c>
      <c r="G90" s="237">
        <v>78040000</v>
      </c>
      <c r="H90" s="238"/>
      <c r="I90" s="238"/>
      <c r="J90" s="238"/>
      <c r="K90" s="238"/>
      <c r="L90" s="238"/>
      <c r="M90" s="238"/>
      <c r="N90" s="238"/>
      <c r="O90" s="4">
        <v>0</v>
      </c>
      <c r="P90" s="4">
        <v>0</v>
      </c>
      <c r="Q90" s="197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hidden="1" customHeight="1" x14ac:dyDescent="0.25">
      <c r="A91" s="218">
        <v>312</v>
      </c>
      <c r="B91" s="219" t="s">
        <v>107</v>
      </c>
      <c r="C91" s="219"/>
      <c r="D91" s="219"/>
      <c r="E91" s="236">
        <v>2356200</v>
      </c>
      <c r="F91" s="262">
        <v>2356200</v>
      </c>
      <c r="G91" s="237">
        <v>2356200</v>
      </c>
      <c r="H91" s="238"/>
      <c r="I91" s="238"/>
      <c r="J91" s="238"/>
      <c r="K91" s="238"/>
      <c r="L91" s="238"/>
      <c r="M91" s="238"/>
      <c r="N91" s="238"/>
      <c r="O91" s="4">
        <v>0</v>
      </c>
      <c r="P91" s="4">
        <v>0</v>
      </c>
      <c r="Q91" s="197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hidden="1" customHeight="1" x14ac:dyDescent="0.25">
      <c r="A92" s="218">
        <v>313</v>
      </c>
      <c r="B92" s="219" t="s">
        <v>82</v>
      </c>
      <c r="C92" s="219"/>
      <c r="D92" s="219"/>
      <c r="E92" s="236">
        <v>13166000</v>
      </c>
      <c r="F92" s="262">
        <v>13166000</v>
      </c>
      <c r="G92" s="237">
        <v>13166000</v>
      </c>
      <c r="H92" s="238"/>
      <c r="I92" s="238"/>
      <c r="J92" s="238"/>
      <c r="K92" s="238"/>
      <c r="L92" s="238"/>
      <c r="M92" s="238"/>
      <c r="N92" s="238"/>
      <c r="O92" s="4">
        <v>0</v>
      </c>
      <c r="P92" s="4">
        <v>0</v>
      </c>
      <c r="Q92" s="197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hidden="1" customHeight="1" x14ac:dyDescent="0.25">
      <c r="A93" s="229">
        <v>32</v>
      </c>
      <c r="B93" s="230" t="s">
        <v>85</v>
      </c>
      <c r="C93" s="230"/>
      <c r="D93" s="230"/>
      <c r="E93" s="231">
        <f t="shared" ref="E93:G93" si="28">SUM(E94:E97)</f>
        <v>39696515</v>
      </c>
      <c r="F93" s="231">
        <f t="shared" si="28"/>
        <v>38921220</v>
      </c>
      <c r="G93" s="232">
        <f t="shared" si="28"/>
        <v>38911220</v>
      </c>
      <c r="H93" s="181"/>
      <c r="I93" s="181"/>
      <c r="J93" s="181"/>
      <c r="K93" s="181"/>
      <c r="L93" s="181"/>
      <c r="M93" s="181"/>
      <c r="N93" s="181"/>
      <c r="O93" s="197">
        <v>0</v>
      </c>
      <c r="P93" s="197">
        <v>0</v>
      </c>
      <c r="Q93" s="197">
        <f>SUM(F93:K93)</f>
        <v>77832440</v>
      </c>
      <c r="R93" s="197"/>
      <c r="S93" s="197"/>
      <c r="T93" s="197"/>
      <c r="U93" s="197"/>
      <c r="V93" s="197"/>
      <c r="W93" s="197"/>
      <c r="X93" s="197"/>
      <c r="Y93" s="197"/>
      <c r="Z93" s="197"/>
    </row>
    <row r="94" spans="1:26" ht="21" hidden="1" customHeight="1" x14ac:dyDescent="0.25">
      <c r="A94" s="218">
        <v>321</v>
      </c>
      <c r="B94" s="219" t="s">
        <v>86</v>
      </c>
      <c r="C94" s="219"/>
      <c r="D94" s="219"/>
      <c r="E94" s="236">
        <v>2634538</v>
      </c>
      <c r="F94" s="262">
        <v>2634538</v>
      </c>
      <c r="G94" s="221">
        <v>2634538</v>
      </c>
      <c r="H94" s="238"/>
      <c r="I94" s="238"/>
      <c r="J94" s="238"/>
      <c r="K94" s="238"/>
      <c r="L94" s="238"/>
      <c r="M94" s="238"/>
      <c r="N94" s="238"/>
      <c r="O94" s="4">
        <v>0</v>
      </c>
      <c r="P94" s="4">
        <v>0</v>
      </c>
      <c r="Q94" s="197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hidden="1" customHeight="1" x14ac:dyDescent="0.25">
      <c r="A95" s="218">
        <v>322</v>
      </c>
      <c r="B95" s="219" t="s">
        <v>92</v>
      </c>
      <c r="C95" s="219"/>
      <c r="D95" s="219"/>
      <c r="E95" s="236">
        <f>32727000-1326966</f>
        <v>31400034</v>
      </c>
      <c r="F95" s="236">
        <f>32727000-1327265</f>
        <v>31399735</v>
      </c>
      <c r="G95" s="221">
        <f>32727000-1316965</f>
        <v>31410035</v>
      </c>
      <c r="H95" s="238"/>
      <c r="I95" s="238"/>
      <c r="J95" s="238"/>
      <c r="K95" s="238"/>
      <c r="L95" s="238"/>
      <c r="M95" s="238"/>
      <c r="N95" s="238"/>
      <c r="O95" s="4">
        <v>0</v>
      </c>
      <c r="P95" s="4">
        <v>0</v>
      </c>
      <c r="Q95" s="197"/>
      <c r="R95" s="4"/>
      <c r="S95" s="4"/>
      <c r="T95" s="4"/>
      <c r="U95" s="4"/>
      <c r="V95" s="4"/>
      <c r="W95" s="4"/>
      <c r="X95" s="4"/>
      <c r="Y95" s="4"/>
      <c r="Z95" s="4"/>
    </row>
    <row r="96" spans="1:26" ht="18" hidden="1" customHeight="1" x14ac:dyDescent="0.25">
      <c r="A96" s="218">
        <v>323</v>
      </c>
      <c r="B96" s="219" t="s">
        <v>109</v>
      </c>
      <c r="C96" s="219"/>
      <c r="D96" s="219"/>
      <c r="E96" s="236">
        <f>5336877-76559</f>
        <v>5260318</v>
      </c>
      <c r="F96" s="236">
        <f>5336877-851555</f>
        <v>4485322</v>
      </c>
      <c r="G96" s="221">
        <f>5336877-871855</f>
        <v>4465022</v>
      </c>
      <c r="H96" s="238"/>
      <c r="I96" s="238"/>
      <c r="J96" s="238"/>
      <c r="K96" s="238"/>
      <c r="L96" s="238"/>
      <c r="M96" s="238"/>
      <c r="N96" s="238"/>
      <c r="O96" s="4"/>
      <c r="P96" s="4"/>
      <c r="Q96" s="197"/>
      <c r="R96" s="4"/>
      <c r="S96" s="4"/>
      <c r="T96" s="4"/>
      <c r="U96" s="4"/>
      <c r="V96" s="4"/>
      <c r="W96" s="4"/>
      <c r="X96" s="4"/>
      <c r="Y96" s="4"/>
      <c r="Z96" s="4"/>
    </row>
    <row r="97" spans="1:26" ht="15" hidden="1" customHeight="1" x14ac:dyDescent="0.25">
      <c r="A97" s="218">
        <v>329</v>
      </c>
      <c r="B97" s="219" t="s">
        <v>120</v>
      </c>
      <c r="C97" s="219"/>
      <c r="D97" s="219"/>
      <c r="E97" s="236">
        <v>401625</v>
      </c>
      <c r="F97" s="236">
        <v>401625</v>
      </c>
      <c r="G97" s="221">
        <v>401625</v>
      </c>
      <c r="H97" s="238"/>
      <c r="I97" s="238"/>
      <c r="J97" s="238"/>
      <c r="K97" s="238"/>
      <c r="L97" s="238"/>
      <c r="M97" s="238"/>
      <c r="N97" s="238"/>
      <c r="O97" s="4"/>
      <c r="P97" s="4"/>
      <c r="Q97" s="197"/>
      <c r="R97" s="4"/>
      <c r="S97" s="4"/>
      <c r="T97" s="4"/>
      <c r="U97" s="4"/>
      <c r="V97" s="4"/>
      <c r="W97" s="4"/>
      <c r="X97" s="4"/>
      <c r="Y97" s="4"/>
      <c r="Z97" s="4"/>
    </row>
    <row r="98" spans="1:26" ht="15" hidden="1" customHeight="1" x14ac:dyDescent="0.25">
      <c r="A98" s="229">
        <v>34</v>
      </c>
      <c r="B98" s="230" t="s">
        <v>127</v>
      </c>
      <c r="C98" s="230"/>
      <c r="D98" s="230"/>
      <c r="E98" s="231">
        <f t="shared" ref="E98:G98" si="29">SUM(E99:E100)</f>
        <v>500000</v>
      </c>
      <c r="F98" s="231">
        <f t="shared" si="29"/>
        <v>500000</v>
      </c>
      <c r="G98" s="232">
        <f t="shared" si="29"/>
        <v>500000</v>
      </c>
      <c r="H98" s="181"/>
      <c r="I98" s="181"/>
      <c r="J98" s="181"/>
      <c r="K98" s="181"/>
      <c r="L98" s="181"/>
      <c r="M98" s="181"/>
      <c r="N98" s="181"/>
      <c r="O98" s="197"/>
      <c r="P98" s="197"/>
      <c r="Q98" s="197">
        <f>SUM(F98:K98)</f>
        <v>1000000</v>
      </c>
      <c r="R98" s="197"/>
      <c r="S98" s="197"/>
      <c r="T98" s="197"/>
      <c r="U98" s="197"/>
      <c r="V98" s="197"/>
      <c r="W98" s="197"/>
      <c r="X98" s="197"/>
      <c r="Y98" s="197"/>
      <c r="Z98" s="197"/>
    </row>
    <row r="99" spans="1:26" ht="15" hidden="1" customHeight="1" x14ac:dyDescent="0.25">
      <c r="A99" s="218">
        <v>342</v>
      </c>
      <c r="B99" s="219" t="s">
        <v>228</v>
      </c>
      <c r="C99" s="219"/>
      <c r="D99" s="219"/>
      <c r="E99" s="236">
        <v>100000</v>
      </c>
      <c r="F99" s="236">
        <v>100000</v>
      </c>
      <c r="G99" s="237">
        <v>100000</v>
      </c>
      <c r="H99" s="238"/>
      <c r="I99" s="238"/>
      <c r="J99" s="238"/>
      <c r="K99" s="238"/>
      <c r="L99" s="238"/>
      <c r="M99" s="238"/>
      <c r="N99" s="23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hidden="1" customHeight="1" x14ac:dyDescent="0.25">
      <c r="A100" s="218">
        <v>343</v>
      </c>
      <c r="B100" s="219" t="s">
        <v>128</v>
      </c>
      <c r="C100" s="219"/>
      <c r="D100" s="219"/>
      <c r="E100" s="236">
        <v>400000</v>
      </c>
      <c r="F100" s="236">
        <v>400000</v>
      </c>
      <c r="G100" s="221">
        <v>400000</v>
      </c>
      <c r="H100" s="238"/>
      <c r="I100" s="238"/>
      <c r="J100" s="238"/>
      <c r="K100" s="238"/>
      <c r="L100" s="238"/>
      <c r="M100" s="238"/>
      <c r="N100" s="238"/>
      <c r="O100" s="4"/>
      <c r="P100" s="4"/>
      <c r="Q100" s="197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.75" hidden="1" customHeight="1" x14ac:dyDescent="0.25">
      <c r="A101" s="229">
        <v>37</v>
      </c>
      <c r="B101" s="230" t="s">
        <v>229</v>
      </c>
      <c r="C101" s="230"/>
      <c r="D101" s="230"/>
      <c r="E101" s="231">
        <f t="shared" ref="E101:G101" si="30">SUM(E102)</f>
        <v>120000</v>
      </c>
      <c r="F101" s="231">
        <f t="shared" si="30"/>
        <v>120000</v>
      </c>
      <c r="G101" s="232">
        <f t="shared" si="30"/>
        <v>120000</v>
      </c>
      <c r="H101" s="181"/>
      <c r="I101" s="181"/>
      <c r="J101" s="181"/>
      <c r="K101" s="181"/>
      <c r="L101" s="181"/>
      <c r="M101" s="181"/>
      <c r="N101" s="181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spans="1:26" ht="30.75" hidden="1" customHeight="1" x14ac:dyDescent="0.25">
      <c r="A102" s="222">
        <v>372</v>
      </c>
      <c r="B102" s="223" t="s">
        <v>230</v>
      </c>
      <c r="C102" s="223"/>
      <c r="D102" s="223"/>
      <c r="E102" s="239">
        <v>120000</v>
      </c>
      <c r="F102" s="239">
        <v>120000</v>
      </c>
      <c r="G102" s="225">
        <v>120000</v>
      </c>
      <c r="H102" s="238"/>
      <c r="I102" s="238"/>
      <c r="J102" s="238"/>
      <c r="K102" s="238"/>
      <c r="L102" s="238"/>
      <c r="M102" s="238"/>
      <c r="N102" s="238"/>
      <c r="O102" s="4"/>
      <c r="P102" s="4"/>
      <c r="Q102" s="197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hidden="1" customHeight="1" x14ac:dyDescent="0.25">
      <c r="A103" s="596" t="s">
        <v>223</v>
      </c>
      <c r="B103" s="555"/>
      <c r="C103" s="248"/>
      <c r="D103" s="248"/>
      <c r="E103" s="227">
        <f t="shared" ref="E103:G103" si="31">SUM(E89,E93,E98,E101)</f>
        <v>133878715</v>
      </c>
      <c r="F103" s="227">
        <f t="shared" si="31"/>
        <v>133103420</v>
      </c>
      <c r="G103" s="227">
        <f t="shared" si="31"/>
        <v>133093420</v>
      </c>
      <c r="H103" s="181"/>
      <c r="I103" s="181"/>
      <c r="J103" s="181"/>
      <c r="K103" s="181"/>
      <c r="L103" s="181"/>
      <c r="M103" s="181"/>
      <c r="N103" s="181"/>
      <c r="O103" s="258" t="e">
        <f t="shared" ref="O103:Q103" si="32">SUM(O89,O93,O98,#REF!,#REF!)</f>
        <v>#REF!</v>
      </c>
      <c r="P103" s="227" t="e">
        <f t="shared" si="32"/>
        <v>#REF!</v>
      </c>
      <c r="Q103" s="227" t="e">
        <f t="shared" si="32"/>
        <v>#REF!</v>
      </c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" hidden="1" customHeight="1" x14ac:dyDescent="0.25">
      <c r="A104" s="228"/>
      <c r="B104" s="228"/>
      <c r="C104" s="228"/>
      <c r="D104" s="228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6"/>
      <c r="P104" s="16"/>
      <c r="Q104" s="197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" hidden="1" customHeight="1" x14ac:dyDescent="0.25">
      <c r="A105" s="16" t="s">
        <v>231</v>
      </c>
      <c r="B105" s="228"/>
      <c r="C105" s="228"/>
      <c r="D105" s="228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6"/>
      <c r="P105" s="16"/>
      <c r="Q105" s="197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32.25" hidden="1" customHeight="1" x14ac:dyDescent="0.2">
      <c r="A106" s="586" t="s">
        <v>220</v>
      </c>
      <c r="B106" s="588" t="s">
        <v>186</v>
      </c>
      <c r="C106" s="212"/>
      <c r="D106" s="212"/>
      <c r="E106" s="589" t="s">
        <v>187</v>
      </c>
      <c r="F106" s="589" t="s">
        <v>188</v>
      </c>
      <c r="G106" s="589" t="s">
        <v>189</v>
      </c>
      <c r="H106" s="592"/>
      <c r="I106" s="591"/>
      <c r="J106" s="591"/>
      <c r="K106" s="591"/>
      <c r="L106" s="591"/>
      <c r="M106" s="591"/>
      <c r="N106" s="591"/>
      <c r="O106" s="234" t="s">
        <v>201</v>
      </c>
      <c r="P106" s="234" t="s">
        <v>202</v>
      </c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1:26" ht="15" hidden="1" customHeight="1" x14ac:dyDescent="0.2">
      <c r="A107" s="587"/>
      <c r="B107" s="587"/>
      <c r="C107" s="213"/>
      <c r="D107" s="213"/>
      <c r="E107" s="587"/>
      <c r="F107" s="587"/>
      <c r="G107" s="587"/>
      <c r="H107" s="593"/>
      <c r="I107" s="584"/>
      <c r="J107" s="584"/>
      <c r="K107" s="584"/>
      <c r="L107" s="584"/>
      <c r="M107" s="584"/>
      <c r="N107" s="584"/>
      <c r="O107" s="191"/>
      <c r="P107" s="191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1:26" ht="15.75" hidden="1" customHeight="1" x14ac:dyDescent="0.25">
      <c r="A108" s="214">
        <v>32</v>
      </c>
      <c r="B108" s="215" t="s">
        <v>85</v>
      </c>
      <c r="C108" s="215"/>
      <c r="D108" s="215"/>
      <c r="E108" s="216">
        <f t="shared" ref="E108:G108" si="33">SUM(E109:E110)</f>
        <v>719740</v>
      </c>
      <c r="F108" s="216">
        <f t="shared" si="33"/>
        <v>650000</v>
      </c>
      <c r="G108" s="217">
        <f t="shared" si="33"/>
        <v>650000</v>
      </c>
      <c r="H108" s="181"/>
      <c r="I108" s="181"/>
      <c r="J108" s="181"/>
      <c r="K108" s="181"/>
      <c r="L108" s="181"/>
      <c r="M108" s="181"/>
      <c r="N108" s="181"/>
      <c r="O108" s="197">
        <v>0</v>
      </c>
      <c r="P108" s="197">
        <v>0</v>
      </c>
      <c r="Q108" s="197">
        <f>SUM(F108:K108)</f>
        <v>1300000</v>
      </c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spans="1:26" ht="14.25" hidden="1" customHeight="1" x14ac:dyDescent="0.25">
      <c r="A109" s="218">
        <v>321</v>
      </c>
      <c r="B109" s="219" t="s">
        <v>86</v>
      </c>
      <c r="C109" s="219"/>
      <c r="D109" s="219"/>
      <c r="E109" s="236">
        <v>52940</v>
      </c>
      <c r="F109" s="262">
        <v>50000</v>
      </c>
      <c r="G109" s="263">
        <v>50000</v>
      </c>
      <c r="H109" s="238"/>
      <c r="I109" s="238"/>
      <c r="J109" s="238"/>
      <c r="K109" s="238"/>
      <c r="L109" s="238"/>
      <c r="M109" s="238"/>
      <c r="N109" s="238"/>
      <c r="O109" s="4">
        <v>0</v>
      </c>
      <c r="P109" s="4">
        <v>0</v>
      </c>
      <c r="Q109" s="197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hidden="1" customHeight="1" x14ac:dyDescent="0.25">
      <c r="A110" s="218">
        <v>322</v>
      </c>
      <c r="B110" s="219" t="s">
        <v>92</v>
      </c>
      <c r="C110" s="219"/>
      <c r="D110" s="219"/>
      <c r="E110" s="236">
        <f>690240-23440</f>
        <v>666800</v>
      </c>
      <c r="F110" s="236">
        <v>600000</v>
      </c>
      <c r="G110" s="263">
        <v>600000</v>
      </c>
      <c r="H110" s="238"/>
      <c r="I110" s="238"/>
      <c r="J110" s="238"/>
      <c r="K110" s="238"/>
      <c r="L110" s="238"/>
      <c r="M110" s="238"/>
      <c r="N110" s="238"/>
      <c r="O110" s="4">
        <v>0</v>
      </c>
      <c r="P110" s="4">
        <v>0</v>
      </c>
      <c r="Q110" s="197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hidden="1" customHeight="1" x14ac:dyDescent="0.25">
      <c r="A111" s="229">
        <v>42</v>
      </c>
      <c r="B111" s="230" t="s">
        <v>141</v>
      </c>
      <c r="C111" s="230"/>
      <c r="D111" s="230"/>
      <c r="E111" s="231">
        <f t="shared" ref="E111:G111" si="34">SUM(E112:E113)</f>
        <v>421000</v>
      </c>
      <c r="F111" s="231">
        <f t="shared" si="34"/>
        <v>350000</v>
      </c>
      <c r="G111" s="232">
        <f t="shared" si="34"/>
        <v>350000</v>
      </c>
      <c r="H111" s="181"/>
      <c r="I111" s="181"/>
      <c r="J111" s="181"/>
      <c r="K111" s="181"/>
      <c r="L111" s="181"/>
      <c r="M111" s="181"/>
      <c r="N111" s="181"/>
      <c r="O111" s="4"/>
      <c r="P111" s="4"/>
      <c r="Q111" s="197">
        <f>SUM(F111:K111)</f>
        <v>700000</v>
      </c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hidden="1" customHeight="1" x14ac:dyDescent="0.25">
      <c r="A112" s="218">
        <v>422</v>
      </c>
      <c r="B112" s="219" t="s">
        <v>138</v>
      </c>
      <c r="C112" s="219"/>
      <c r="D112" s="219"/>
      <c r="E112" s="236">
        <v>420000</v>
      </c>
      <c r="F112" s="236">
        <v>350000</v>
      </c>
      <c r="G112" s="237">
        <v>350000</v>
      </c>
      <c r="H112" s="238"/>
      <c r="I112" s="238"/>
      <c r="J112" s="238"/>
      <c r="K112" s="238"/>
      <c r="L112" s="238"/>
      <c r="M112" s="238"/>
      <c r="N112" s="238"/>
      <c r="O112" s="4"/>
      <c r="P112" s="4"/>
      <c r="Q112" s="197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0.75" hidden="1" customHeight="1" x14ac:dyDescent="0.25">
      <c r="A113" s="222">
        <v>424</v>
      </c>
      <c r="B113" s="223" t="s">
        <v>226</v>
      </c>
      <c r="C113" s="223"/>
      <c r="D113" s="223"/>
      <c r="E113" s="239">
        <v>1000</v>
      </c>
      <c r="F113" s="239"/>
      <c r="G113" s="240"/>
      <c r="H113" s="238"/>
      <c r="I113" s="238"/>
      <c r="J113" s="238"/>
      <c r="K113" s="238"/>
      <c r="L113" s="238"/>
      <c r="M113" s="238"/>
      <c r="N113" s="23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hidden="1" customHeight="1" x14ac:dyDescent="0.25">
      <c r="A114" s="596" t="s">
        <v>223</v>
      </c>
      <c r="B114" s="555"/>
      <c r="C114" s="248"/>
      <c r="D114" s="248"/>
      <c r="E114" s="227">
        <f t="shared" ref="E114:G114" si="35">SUM(E108,E111)</f>
        <v>1140740</v>
      </c>
      <c r="F114" s="227">
        <f t="shared" si="35"/>
        <v>1000000</v>
      </c>
      <c r="G114" s="227">
        <f t="shared" si="35"/>
        <v>1000000</v>
      </c>
      <c r="H114" s="181"/>
      <c r="I114" s="181"/>
      <c r="J114" s="181"/>
      <c r="K114" s="181"/>
      <c r="L114" s="181"/>
      <c r="M114" s="181"/>
      <c r="N114" s="181"/>
      <c r="O114" s="258" t="e">
        <f t="shared" ref="O114:Q114" si="36">SUM(#REF!,O108,#REF!,#REF!,O111)</f>
        <v>#REF!</v>
      </c>
      <c r="P114" s="227" t="e">
        <f t="shared" si="36"/>
        <v>#REF!</v>
      </c>
      <c r="Q114" s="227" t="e">
        <f t="shared" si="36"/>
        <v>#REF!</v>
      </c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7.75" hidden="1" customHeight="1" x14ac:dyDescent="0.25">
      <c r="A115" s="264">
        <v>3212</v>
      </c>
      <c r="B115" s="265" t="s">
        <v>90</v>
      </c>
      <c r="C115" s="265"/>
      <c r="D115" s="265"/>
      <c r="E115" s="266">
        <f t="shared" ref="E115:E118" si="37">SUM(F115:L115)</f>
        <v>0</v>
      </c>
      <c r="F115" s="262"/>
      <c r="G115" s="262"/>
      <c r="H115" s="267"/>
      <c r="I115" s="267"/>
      <c r="J115" s="267"/>
      <c r="K115" s="267"/>
      <c r="L115" s="267"/>
      <c r="M115" s="267"/>
      <c r="N115" s="268"/>
      <c r="O115" s="4">
        <v>0</v>
      </c>
      <c r="P115" s="4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hidden="1" customHeight="1" x14ac:dyDescent="0.25">
      <c r="A116" s="264">
        <v>3213</v>
      </c>
      <c r="B116" s="265" t="s">
        <v>232</v>
      </c>
      <c r="C116" s="265"/>
      <c r="D116" s="265"/>
      <c r="E116" s="266">
        <f t="shared" si="37"/>
        <v>0</v>
      </c>
      <c r="F116" s="262"/>
      <c r="G116" s="262"/>
      <c r="H116" s="262"/>
      <c r="I116" s="262"/>
      <c r="J116" s="262"/>
      <c r="K116" s="262"/>
      <c r="L116" s="262"/>
      <c r="M116" s="262"/>
      <c r="N116" s="269"/>
      <c r="O116" s="4">
        <v>0</v>
      </c>
      <c r="P116" s="4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hidden="1" customHeight="1" x14ac:dyDescent="0.25">
      <c r="A117" s="229">
        <v>322</v>
      </c>
      <c r="B117" s="230" t="s">
        <v>92</v>
      </c>
      <c r="C117" s="230"/>
      <c r="D117" s="230"/>
      <c r="E117" s="270">
        <f t="shared" si="37"/>
        <v>0</v>
      </c>
      <c r="F117" s="231">
        <f t="shared" ref="F117:N117" si="38">SUM(F118)</f>
        <v>0</v>
      </c>
      <c r="G117" s="231">
        <f t="shared" si="38"/>
        <v>0</v>
      </c>
      <c r="H117" s="231">
        <f t="shared" si="38"/>
        <v>0</v>
      </c>
      <c r="I117" s="231">
        <f t="shared" si="38"/>
        <v>0</v>
      </c>
      <c r="J117" s="231">
        <f t="shared" si="38"/>
        <v>0</v>
      </c>
      <c r="K117" s="231">
        <f t="shared" si="38"/>
        <v>0</v>
      </c>
      <c r="L117" s="231">
        <f t="shared" si="38"/>
        <v>0</v>
      </c>
      <c r="M117" s="231">
        <f t="shared" si="38"/>
        <v>0</v>
      </c>
      <c r="N117" s="232">
        <f t="shared" si="38"/>
        <v>0</v>
      </c>
      <c r="O117" s="4">
        <v>0</v>
      </c>
      <c r="P117" s="4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hidden="1" customHeight="1" x14ac:dyDescent="0.25">
      <c r="A118" s="271">
        <v>3225</v>
      </c>
      <c r="B118" s="272" t="s">
        <v>233</v>
      </c>
      <c r="C118" s="272"/>
      <c r="D118" s="272"/>
      <c r="E118" s="273">
        <f t="shared" si="37"/>
        <v>0</v>
      </c>
      <c r="F118" s="274"/>
      <c r="G118" s="275"/>
      <c r="H118" s="274"/>
      <c r="I118" s="275"/>
      <c r="J118" s="275"/>
      <c r="K118" s="275"/>
      <c r="L118" s="275"/>
      <c r="M118" s="274"/>
      <c r="N118" s="276"/>
      <c r="O118" s="4">
        <v>0</v>
      </c>
      <c r="P118" s="4">
        <v>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hidden="1" customHeight="1" x14ac:dyDescent="0.25">
      <c r="A119" s="596" t="s">
        <v>223</v>
      </c>
      <c r="B119" s="555"/>
      <c r="C119" s="248"/>
      <c r="D119" s="248"/>
      <c r="E119" s="249">
        <f t="shared" ref="E119:N119" si="39">SUM(E113)</f>
        <v>1000</v>
      </c>
      <c r="F119" s="249">
        <f t="shared" si="39"/>
        <v>0</v>
      </c>
      <c r="G119" s="249">
        <f t="shared" si="39"/>
        <v>0</v>
      </c>
      <c r="H119" s="249">
        <f t="shared" si="39"/>
        <v>0</v>
      </c>
      <c r="I119" s="249">
        <f t="shared" si="39"/>
        <v>0</v>
      </c>
      <c r="J119" s="249">
        <f t="shared" si="39"/>
        <v>0</v>
      </c>
      <c r="K119" s="249">
        <f t="shared" si="39"/>
        <v>0</v>
      </c>
      <c r="L119" s="249">
        <f t="shared" si="39"/>
        <v>0</v>
      </c>
      <c r="M119" s="249">
        <f t="shared" si="39"/>
        <v>0</v>
      </c>
      <c r="N119" s="249">
        <f t="shared" si="39"/>
        <v>0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" hidden="1" customHeight="1" x14ac:dyDescent="0.25">
      <c r="A120" s="277"/>
      <c r="B120" s="228"/>
      <c r="C120" s="228"/>
      <c r="D120" s="228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" hidden="1" customHeight="1" x14ac:dyDescent="0.25">
      <c r="A121" s="600" t="s">
        <v>234</v>
      </c>
      <c r="B121" s="601"/>
      <c r="C121" s="601"/>
      <c r="D121" s="601"/>
      <c r="E121" s="601"/>
      <c r="F121" s="253" t="s">
        <v>235</v>
      </c>
      <c r="G121" s="252"/>
      <c r="H121" s="252"/>
      <c r="I121" s="206"/>
      <c r="J121" s="206"/>
      <c r="K121" s="206"/>
      <c r="L121" s="206"/>
      <c r="M121" s="206"/>
      <c r="N121" s="20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32.25" hidden="1" customHeight="1" x14ac:dyDescent="0.2">
      <c r="A122" s="586" t="s">
        <v>220</v>
      </c>
      <c r="B122" s="588" t="s">
        <v>186</v>
      </c>
      <c r="C122" s="212"/>
      <c r="D122" s="212"/>
      <c r="E122" s="589" t="s">
        <v>236</v>
      </c>
      <c r="F122" s="599" t="s">
        <v>65</v>
      </c>
      <c r="G122" s="599" t="s">
        <v>179</v>
      </c>
      <c r="H122" s="599" t="s">
        <v>180</v>
      </c>
      <c r="I122" s="599" t="s">
        <v>181</v>
      </c>
      <c r="J122" s="599" t="s">
        <v>237</v>
      </c>
      <c r="K122" s="599" t="s">
        <v>168</v>
      </c>
      <c r="L122" s="599">
        <v>922</v>
      </c>
      <c r="M122" s="589" t="s">
        <v>238</v>
      </c>
      <c r="N122" s="589" t="s">
        <v>239</v>
      </c>
      <c r="O122" s="234" t="s">
        <v>201</v>
      </c>
      <c r="P122" s="234" t="s">
        <v>202</v>
      </c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26" ht="65.25" hidden="1" customHeight="1" x14ac:dyDescent="0.2">
      <c r="A123" s="587"/>
      <c r="B123" s="587"/>
      <c r="C123" s="213"/>
      <c r="D123" s="213"/>
      <c r="E123" s="587"/>
      <c r="F123" s="587"/>
      <c r="G123" s="587"/>
      <c r="H123" s="587"/>
      <c r="I123" s="587"/>
      <c r="J123" s="587"/>
      <c r="K123" s="587"/>
      <c r="L123" s="587"/>
      <c r="M123" s="587"/>
      <c r="N123" s="587"/>
      <c r="O123" s="191"/>
      <c r="P123" s="191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1:26" ht="14.25" hidden="1" customHeight="1" x14ac:dyDescent="0.25">
      <c r="A124" s="214">
        <v>32</v>
      </c>
      <c r="B124" s="215" t="s">
        <v>85</v>
      </c>
      <c r="C124" s="215"/>
      <c r="D124" s="215"/>
      <c r="E124" s="261">
        <f t="shared" ref="E124:E129" si="40">SUM(F124:L124)</f>
        <v>0</v>
      </c>
      <c r="F124" s="216">
        <f t="shared" ref="F124:L124" si="41">SUM(F125,F128)</f>
        <v>0</v>
      </c>
      <c r="G124" s="216">
        <f t="shared" si="41"/>
        <v>0</v>
      </c>
      <c r="H124" s="216">
        <f t="shared" si="41"/>
        <v>0</v>
      </c>
      <c r="I124" s="216">
        <f t="shared" si="41"/>
        <v>0</v>
      </c>
      <c r="J124" s="216">
        <f t="shared" si="41"/>
        <v>0</v>
      </c>
      <c r="K124" s="216">
        <f t="shared" si="41"/>
        <v>0</v>
      </c>
      <c r="L124" s="216">
        <f t="shared" si="41"/>
        <v>0</v>
      </c>
      <c r="M124" s="216">
        <f>SUM(E124*1.1)</f>
        <v>0</v>
      </c>
      <c r="N124" s="217">
        <f>SUM(M124*1.099)</f>
        <v>0</v>
      </c>
      <c r="O124" s="4">
        <v>0</v>
      </c>
      <c r="P124" s="4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hidden="1" customHeight="1" x14ac:dyDescent="0.25">
      <c r="A125" s="229">
        <v>321</v>
      </c>
      <c r="B125" s="230" t="s">
        <v>86</v>
      </c>
      <c r="C125" s="230"/>
      <c r="D125" s="230"/>
      <c r="E125" s="270">
        <f t="shared" si="40"/>
        <v>0</v>
      </c>
      <c r="F125" s="231">
        <f t="shared" ref="F125:N125" si="42">SUM(F126:F127)</f>
        <v>0</v>
      </c>
      <c r="G125" s="231">
        <f t="shared" si="42"/>
        <v>0</v>
      </c>
      <c r="H125" s="231">
        <f t="shared" si="42"/>
        <v>0</v>
      </c>
      <c r="I125" s="231">
        <f t="shared" si="42"/>
        <v>0</v>
      </c>
      <c r="J125" s="231">
        <f t="shared" si="42"/>
        <v>0</v>
      </c>
      <c r="K125" s="231">
        <f t="shared" si="42"/>
        <v>0</v>
      </c>
      <c r="L125" s="231">
        <f t="shared" si="42"/>
        <v>0</v>
      </c>
      <c r="M125" s="231">
        <f t="shared" si="42"/>
        <v>0</v>
      </c>
      <c r="N125" s="232">
        <f t="shared" si="42"/>
        <v>0</v>
      </c>
      <c r="O125" s="4">
        <v>0</v>
      </c>
      <c r="P125" s="4">
        <v>0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7.75" hidden="1" customHeight="1" x14ac:dyDescent="0.25">
      <c r="A126" s="264">
        <v>3212</v>
      </c>
      <c r="B126" s="265" t="s">
        <v>90</v>
      </c>
      <c r="C126" s="265"/>
      <c r="D126" s="265"/>
      <c r="E126" s="266">
        <f t="shared" si="40"/>
        <v>0</v>
      </c>
      <c r="F126" s="262"/>
      <c r="G126" s="262"/>
      <c r="H126" s="262"/>
      <c r="I126" s="262"/>
      <c r="J126" s="262"/>
      <c r="K126" s="262"/>
      <c r="L126" s="262"/>
      <c r="M126" s="262"/>
      <c r="N126" s="269"/>
      <c r="O126" s="4">
        <v>0</v>
      </c>
      <c r="P126" s="4">
        <v>0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hidden="1" customHeight="1" x14ac:dyDescent="0.25">
      <c r="A127" s="264">
        <v>3213</v>
      </c>
      <c r="B127" s="265" t="s">
        <v>232</v>
      </c>
      <c r="C127" s="265"/>
      <c r="D127" s="265"/>
      <c r="E127" s="266">
        <f t="shared" si="40"/>
        <v>0</v>
      </c>
      <c r="F127" s="262"/>
      <c r="G127" s="262"/>
      <c r="H127" s="262"/>
      <c r="I127" s="262"/>
      <c r="J127" s="262"/>
      <c r="K127" s="262"/>
      <c r="L127" s="262"/>
      <c r="M127" s="262"/>
      <c r="N127" s="269"/>
      <c r="O127" s="4">
        <v>0</v>
      </c>
      <c r="P127" s="4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hidden="1" customHeight="1" x14ac:dyDescent="0.25">
      <c r="A128" s="229">
        <v>322</v>
      </c>
      <c r="B128" s="230" t="s">
        <v>92</v>
      </c>
      <c r="C128" s="230"/>
      <c r="D128" s="230"/>
      <c r="E128" s="270">
        <f t="shared" si="40"/>
        <v>0</v>
      </c>
      <c r="F128" s="231">
        <f t="shared" ref="F128:N128" si="43">SUM(F129)</f>
        <v>0</v>
      </c>
      <c r="G128" s="231">
        <f t="shared" si="43"/>
        <v>0</v>
      </c>
      <c r="H128" s="231">
        <f t="shared" si="43"/>
        <v>0</v>
      </c>
      <c r="I128" s="231">
        <f t="shared" si="43"/>
        <v>0</v>
      </c>
      <c r="J128" s="231">
        <f t="shared" si="43"/>
        <v>0</v>
      </c>
      <c r="K128" s="231">
        <f t="shared" si="43"/>
        <v>0</v>
      </c>
      <c r="L128" s="231">
        <f t="shared" si="43"/>
        <v>0</v>
      </c>
      <c r="M128" s="231">
        <f t="shared" si="43"/>
        <v>0</v>
      </c>
      <c r="N128" s="232">
        <f t="shared" si="43"/>
        <v>0</v>
      </c>
      <c r="O128" s="4">
        <v>0</v>
      </c>
      <c r="P128" s="4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hidden="1" customHeight="1" x14ac:dyDescent="0.25">
      <c r="A129" s="271">
        <v>3225</v>
      </c>
      <c r="B129" s="272" t="s">
        <v>233</v>
      </c>
      <c r="C129" s="272"/>
      <c r="D129" s="272"/>
      <c r="E129" s="273">
        <f t="shared" si="40"/>
        <v>0</v>
      </c>
      <c r="F129" s="274"/>
      <c r="G129" s="275"/>
      <c r="H129" s="274"/>
      <c r="I129" s="275"/>
      <c r="J129" s="275"/>
      <c r="K129" s="275"/>
      <c r="L129" s="275"/>
      <c r="M129" s="274"/>
      <c r="N129" s="276"/>
      <c r="O129" s="4">
        <v>0</v>
      </c>
      <c r="P129" s="4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hidden="1" customHeight="1" x14ac:dyDescent="0.25">
      <c r="A130" s="596" t="s">
        <v>223</v>
      </c>
      <c r="B130" s="555"/>
      <c r="C130" s="248"/>
      <c r="D130" s="248"/>
      <c r="E130" s="249">
        <f t="shared" ref="E130:N130" si="44">SUM(E124)</f>
        <v>0</v>
      </c>
      <c r="F130" s="249">
        <f t="shared" si="44"/>
        <v>0</v>
      </c>
      <c r="G130" s="249">
        <f t="shared" si="44"/>
        <v>0</v>
      </c>
      <c r="H130" s="249">
        <f t="shared" si="44"/>
        <v>0</v>
      </c>
      <c r="I130" s="249">
        <f t="shared" si="44"/>
        <v>0</v>
      </c>
      <c r="J130" s="249">
        <f t="shared" si="44"/>
        <v>0</v>
      </c>
      <c r="K130" s="249">
        <f t="shared" si="44"/>
        <v>0</v>
      </c>
      <c r="L130" s="249">
        <f t="shared" si="44"/>
        <v>0</v>
      </c>
      <c r="M130" s="249">
        <f t="shared" si="44"/>
        <v>0</v>
      </c>
      <c r="N130" s="249">
        <f t="shared" si="44"/>
        <v>0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" hidden="1" customHeight="1" x14ac:dyDescent="0.25">
      <c r="A131" s="228"/>
      <c r="B131" s="228"/>
      <c r="C131" s="228"/>
      <c r="D131" s="228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1" hidden="1" customHeight="1" x14ac:dyDescent="0.25">
      <c r="A132" s="600" t="s">
        <v>234</v>
      </c>
      <c r="B132" s="601"/>
      <c r="C132" s="601"/>
      <c r="D132" s="601"/>
      <c r="E132" s="601"/>
      <c r="F132" s="253" t="s">
        <v>240</v>
      </c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</row>
    <row r="133" spans="1:26" ht="32.25" hidden="1" customHeight="1" x14ac:dyDescent="0.2">
      <c r="A133" s="586" t="s">
        <v>220</v>
      </c>
      <c r="B133" s="588" t="s">
        <v>186</v>
      </c>
      <c r="C133" s="212"/>
      <c r="D133" s="212"/>
      <c r="E133" s="589" t="s">
        <v>236</v>
      </c>
      <c r="F133" s="599" t="s">
        <v>65</v>
      </c>
      <c r="G133" s="599" t="s">
        <v>179</v>
      </c>
      <c r="H133" s="599" t="s">
        <v>180</v>
      </c>
      <c r="I133" s="599" t="s">
        <v>181</v>
      </c>
      <c r="J133" s="599" t="s">
        <v>237</v>
      </c>
      <c r="K133" s="599" t="s">
        <v>168</v>
      </c>
      <c r="L133" s="599">
        <v>922</v>
      </c>
      <c r="M133" s="589" t="s">
        <v>238</v>
      </c>
      <c r="N133" s="589" t="s">
        <v>239</v>
      </c>
      <c r="O133" s="234" t="s">
        <v>201</v>
      </c>
      <c r="P133" s="234" t="s">
        <v>202</v>
      </c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  <row r="134" spans="1:26" ht="60" hidden="1" customHeight="1" x14ac:dyDescent="0.2">
      <c r="A134" s="587"/>
      <c r="B134" s="587"/>
      <c r="C134" s="213"/>
      <c r="D134" s="213"/>
      <c r="E134" s="587"/>
      <c r="F134" s="587"/>
      <c r="G134" s="587"/>
      <c r="H134" s="587"/>
      <c r="I134" s="587"/>
      <c r="J134" s="587"/>
      <c r="K134" s="587"/>
      <c r="L134" s="587"/>
      <c r="M134" s="587"/>
      <c r="N134" s="587"/>
      <c r="O134" s="191"/>
      <c r="P134" s="191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</row>
    <row r="135" spans="1:26" ht="14.25" hidden="1" customHeight="1" x14ac:dyDescent="0.25">
      <c r="A135" s="214">
        <v>32</v>
      </c>
      <c r="B135" s="215" t="s">
        <v>85</v>
      </c>
      <c r="C135" s="215"/>
      <c r="D135" s="215"/>
      <c r="E135" s="261">
        <f t="shared" ref="E135:E145" si="45">SUM(F135:L135)</f>
        <v>0</v>
      </c>
      <c r="F135" s="216">
        <f t="shared" ref="F135:L135" si="46">SUM(F136,F138,F142)</f>
        <v>0</v>
      </c>
      <c r="G135" s="216">
        <f t="shared" si="46"/>
        <v>0</v>
      </c>
      <c r="H135" s="216">
        <f t="shared" si="46"/>
        <v>0</v>
      </c>
      <c r="I135" s="216">
        <f t="shared" si="46"/>
        <v>0</v>
      </c>
      <c r="J135" s="216">
        <f t="shared" si="46"/>
        <v>0</v>
      </c>
      <c r="K135" s="216">
        <f t="shared" si="46"/>
        <v>0</v>
      </c>
      <c r="L135" s="216">
        <f t="shared" si="46"/>
        <v>0</v>
      </c>
      <c r="M135" s="216">
        <f>SUM(E135*1.1)</f>
        <v>0</v>
      </c>
      <c r="N135" s="217">
        <f>SUM(M135*1.099)</f>
        <v>0</v>
      </c>
      <c r="O135" s="4">
        <v>0</v>
      </c>
      <c r="P135" s="4">
        <v>0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hidden="1" customHeight="1" x14ac:dyDescent="0.25">
      <c r="A136" s="229">
        <v>321</v>
      </c>
      <c r="B136" s="230" t="s">
        <v>86</v>
      </c>
      <c r="C136" s="230"/>
      <c r="D136" s="230"/>
      <c r="E136" s="270">
        <f t="shared" si="45"/>
        <v>0</v>
      </c>
      <c r="F136" s="231">
        <f t="shared" ref="F136:N136" si="47">SUM(F137)</f>
        <v>0</v>
      </c>
      <c r="G136" s="231">
        <f t="shared" si="47"/>
        <v>0</v>
      </c>
      <c r="H136" s="231">
        <f t="shared" si="47"/>
        <v>0</v>
      </c>
      <c r="I136" s="231">
        <f t="shared" si="47"/>
        <v>0</v>
      </c>
      <c r="J136" s="231">
        <f t="shared" si="47"/>
        <v>0</v>
      </c>
      <c r="K136" s="231">
        <f t="shared" si="47"/>
        <v>0</v>
      </c>
      <c r="L136" s="231">
        <f t="shared" si="47"/>
        <v>0</v>
      </c>
      <c r="M136" s="231">
        <f t="shared" si="47"/>
        <v>0</v>
      </c>
      <c r="N136" s="232">
        <f t="shared" si="47"/>
        <v>0</v>
      </c>
      <c r="O136" s="4">
        <v>0</v>
      </c>
      <c r="P136" s="4">
        <v>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hidden="1" customHeight="1" x14ac:dyDescent="0.25">
      <c r="A137" s="264">
        <v>3213</v>
      </c>
      <c r="B137" s="265" t="s">
        <v>232</v>
      </c>
      <c r="C137" s="265"/>
      <c r="D137" s="265"/>
      <c r="E137" s="266">
        <f t="shared" si="45"/>
        <v>0</v>
      </c>
      <c r="F137" s="262"/>
      <c r="G137" s="262"/>
      <c r="H137" s="262"/>
      <c r="I137" s="262"/>
      <c r="J137" s="262"/>
      <c r="K137" s="262"/>
      <c r="L137" s="262"/>
      <c r="M137" s="262"/>
      <c r="N137" s="269"/>
      <c r="O137" s="4">
        <v>0</v>
      </c>
      <c r="P137" s="4">
        <v>0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hidden="1" customHeight="1" x14ac:dyDescent="0.25">
      <c r="A138" s="229">
        <v>322</v>
      </c>
      <c r="B138" s="230" t="s">
        <v>92</v>
      </c>
      <c r="C138" s="230"/>
      <c r="D138" s="230"/>
      <c r="E138" s="270">
        <f t="shared" si="45"/>
        <v>0</v>
      </c>
      <c r="F138" s="231">
        <f t="shared" ref="F138:N138" si="48">SUM(F139:F141)</f>
        <v>0</v>
      </c>
      <c r="G138" s="231">
        <f t="shared" si="48"/>
        <v>0</v>
      </c>
      <c r="H138" s="231">
        <f t="shared" si="48"/>
        <v>0</v>
      </c>
      <c r="I138" s="231">
        <f t="shared" si="48"/>
        <v>0</v>
      </c>
      <c r="J138" s="231">
        <f t="shared" si="48"/>
        <v>0</v>
      </c>
      <c r="K138" s="231">
        <f t="shared" si="48"/>
        <v>0</v>
      </c>
      <c r="L138" s="231">
        <f t="shared" si="48"/>
        <v>0</v>
      </c>
      <c r="M138" s="231">
        <f t="shared" si="48"/>
        <v>0</v>
      </c>
      <c r="N138" s="232">
        <f t="shared" si="48"/>
        <v>0</v>
      </c>
      <c r="O138" s="4">
        <v>0</v>
      </c>
      <c r="P138" s="4"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9.5" hidden="1" customHeight="1" x14ac:dyDescent="0.25">
      <c r="A139" s="264">
        <v>3221</v>
      </c>
      <c r="B139" s="265" t="s">
        <v>94</v>
      </c>
      <c r="C139" s="265"/>
      <c r="D139" s="265"/>
      <c r="E139" s="266">
        <f t="shared" si="45"/>
        <v>0</v>
      </c>
      <c r="F139" s="262"/>
      <c r="G139" s="262"/>
      <c r="H139" s="262"/>
      <c r="I139" s="262"/>
      <c r="J139" s="262"/>
      <c r="K139" s="262"/>
      <c r="L139" s="262"/>
      <c r="M139" s="262"/>
      <c r="N139" s="269"/>
      <c r="O139" s="4">
        <v>0</v>
      </c>
      <c r="P139" s="4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hidden="1" customHeight="1" x14ac:dyDescent="0.25">
      <c r="A140" s="264">
        <v>3222</v>
      </c>
      <c r="B140" s="265" t="s">
        <v>104</v>
      </c>
      <c r="C140" s="265"/>
      <c r="D140" s="265"/>
      <c r="E140" s="266">
        <f t="shared" si="45"/>
        <v>0</v>
      </c>
      <c r="F140" s="278"/>
      <c r="G140" s="278"/>
      <c r="H140" s="278"/>
      <c r="I140" s="278"/>
      <c r="J140" s="278"/>
      <c r="K140" s="278"/>
      <c r="L140" s="278"/>
      <c r="M140" s="262"/>
      <c r="N140" s="269"/>
      <c r="O140" s="4">
        <v>0</v>
      </c>
      <c r="P140" s="4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hidden="1" customHeight="1" x14ac:dyDescent="0.25">
      <c r="A141" s="264">
        <v>3225</v>
      </c>
      <c r="B141" s="265" t="s">
        <v>233</v>
      </c>
      <c r="C141" s="265"/>
      <c r="D141" s="265"/>
      <c r="E141" s="266">
        <f t="shared" si="45"/>
        <v>0</v>
      </c>
      <c r="F141" s="262"/>
      <c r="G141" s="278"/>
      <c r="H141" s="262"/>
      <c r="I141" s="278"/>
      <c r="J141" s="278"/>
      <c r="K141" s="278"/>
      <c r="L141" s="278"/>
      <c r="M141" s="262"/>
      <c r="N141" s="269"/>
      <c r="O141" s="4">
        <v>0</v>
      </c>
      <c r="P141" s="4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" hidden="1" customHeight="1" x14ac:dyDescent="0.25">
      <c r="A142" s="229">
        <v>323</v>
      </c>
      <c r="B142" s="230" t="s">
        <v>109</v>
      </c>
      <c r="C142" s="230"/>
      <c r="D142" s="230"/>
      <c r="E142" s="270">
        <f t="shared" si="45"/>
        <v>0</v>
      </c>
      <c r="F142" s="231">
        <f t="shared" ref="F142:N142" si="49">SUM(F143:F145)</f>
        <v>0</v>
      </c>
      <c r="G142" s="231">
        <f t="shared" si="49"/>
        <v>0</v>
      </c>
      <c r="H142" s="231">
        <f t="shared" si="49"/>
        <v>0</v>
      </c>
      <c r="I142" s="231">
        <f t="shared" si="49"/>
        <v>0</v>
      </c>
      <c r="J142" s="231">
        <f t="shared" si="49"/>
        <v>0</v>
      </c>
      <c r="K142" s="231">
        <f t="shared" si="49"/>
        <v>0</v>
      </c>
      <c r="L142" s="231">
        <f t="shared" si="49"/>
        <v>0</v>
      </c>
      <c r="M142" s="231">
        <f t="shared" si="49"/>
        <v>0</v>
      </c>
      <c r="N142" s="232">
        <f t="shared" si="49"/>
        <v>0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hidden="1" customHeight="1" x14ac:dyDescent="0.25">
      <c r="A143" s="264">
        <v>3236</v>
      </c>
      <c r="B143" s="265" t="s">
        <v>241</v>
      </c>
      <c r="C143" s="265"/>
      <c r="D143" s="265"/>
      <c r="E143" s="266">
        <f t="shared" si="45"/>
        <v>0</v>
      </c>
      <c r="F143" s="278"/>
      <c r="G143" s="278"/>
      <c r="H143" s="278"/>
      <c r="I143" s="278"/>
      <c r="J143" s="278"/>
      <c r="K143" s="278"/>
      <c r="L143" s="278"/>
      <c r="M143" s="262"/>
      <c r="N143" s="269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hidden="1" customHeight="1" x14ac:dyDescent="0.25">
      <c r="A144" s="264">
        <v>3237</v>
      </c>
      <c r="B144" s="265" t="s">
        <v>242</v>
      </c>
      <c r="C144" s="265"/>
      <c r="D144" s="265"/>
      <c r="E144" s="266">
        <f t="shared" si="45"/>
        <v>0</v>
      </c>
      <c r="F144" s="278"/>
      <c r="G144" s="278"/>
      <c r="H144" s="278"/>
      <c r="I144" s="278"/>
      <c r="J144" s="278"/>
      <c r="K144" s="278"/>
      <c r="L144" s="278"/>
      <c r="M144" s="262"/>
      <c r="N144" s="269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hidden="1" customHeight="1" x14ac:dyDescent="0.25">
      <c r="A145" s="271">
        <v>3239</v>
      </c>
      <c r="B145" s="272" t="s">
        <v>119</v>
      </c>
      <c r="C145" s="272"/>
      <c r="D145" s="272"/>
      <c r="E145" s="273">
        <f t="shared" si="45"/>
        <v>0</v>
      </c>
      <c r="F145" s="274"/>
      <c r="G145" s="275"/>
      <c r="H145" s="274"/>
      <c r="I145" s="275"/>
      <c r="J145" s="275"/>
      <c r="K145" s="275"/>
      <c r="L145" s="275"/>
      <c r="M145" s="274"/>
      <c r="N145" s="276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hidden="1" customHeight="1" x14ac:dyDescent="0.25">
      <c r="A146" s="596" t="s">
        <v>223</v>
      </c>
      <c r="B146" s="555"/>
      <c r="C146" s="248"/>
      <c r="D146" s="248"/>
      <c r="E146" s="249">
        <f t="shared" ref="E146:N146" si="50">SUM(E135)</f>
        <v>0</v>
      </c>
      <c r="F146" s="227">
        <f t="shared" si="50"/>
        <v>0</v>
      </c>
      <c r="G146" s="227">
        <f t="shared" si="50"/>
        <v>0</v>
      </c>
      <c r="H146" s="227">
        <f t="shared" si="50"/>
        <v>0</v>
      </c>
      <c r="I146" s="227">
        <f t="shared" si="50"/>
        <v>0</v>
      </c>
      <c r="J146" s="227">
        <f t="shared" si="50"/>
        <v>0</v>
      </c>
      <c r="K146" s="227">
        <f t="shared" si="50"/>
        <v>0</v>
      </c>
      <c r="L146" s="227">
        <f t="shared" si="50"/>
        <v>0</v>
      </c>
      <c r="M146" s="227">
        <f t="shared" si="50"/>
        <v>0</v>
      </c>
      <c r="N146" s="227">
        <f t="shared" si="50"/>
        <v>0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" hidden="1" customHeight="1" x14ac:dyDescent="0.25">
      <c r="A147" s="228"/>
      <c r="B147" s="228"/>
      <c r="C147" s="228"/>
      <c r="D147" s="228"/>
      <c r="E147" s="206"/>
      <c r="F147" s="228"/>
      <c r="G147" s="181"/>
      <c r="H147" s="181"/>
      <c r="I147" s="181"/>
      <c r="J147" s="181"/>
      <c r="K147" s="181"/>
      <c r="L147" s="181"/>
      <c r="M147" s="181"/>
      <c r="N147" s="181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1" hidden="1" customHeight="1" x14ac:dyDescent="0.25">
      <c r="A148" s="600" t="s">
        <v>234</v>
      </c>
      <c r="B148" s="601"/>
      <c r="C148" s="601"/>
      <c r="D148" s="601"/>
      <c r="E148" s="601"/>
      <c r="F148" s="253" t="s">
        <v>243</v>
      </c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</row>
    <row r="149" spans="1:26" ht="32.25" hidden="1" customHeight="1" x14ac:dyDescent="0.25">
      <c r="A149" s="586" t="s">
        <v>220</v>
      </c>
      <c r="B149" s="588" t="s">
        <v>186</v>
      </c>
      <c r="C149" s="212"/>
      <c r="D149" s="212"/>
      <c r="E149" s="589" t="s">
        <v>236</v>
      </c>
      <c r="F149" s="599" t="s">
        <v>65</v>
      </c>
      <c r="G149" s="599" t="s">
        <v>179</v>
      </c>
      <c r="H149" s="599" t="s">
        <v>180</v>
      </c>
      <c r="I149" s="599" t="s">
        <v>181</v>
      </c>
      <c r="J149" s="599" t="s">
        <v>237</v>
      </c>
      <c r="K149" s="599" t="s">
        <v>168</v>
      </c>
      <c r="L149" s="599">
        <v>922</v>
      </c>
      <c r="M149" s="589" t="s">
        <v>238</v>
      </c>
      <c r="N149" s="589" t="s">
        <v>239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54.75" hidden="1" customHeight="1" x14ac:dyDescent="0.25">
      <c r="A150" s="587"/>
      <c r="B150" s="587"/>
      <c r="C150" s="213"/>
      <c r="D150" s="213"/>
      <c r="E150" s="587"/>
      <c r="F150" s="587"/>
      <c r="G150" s="587"/>
      <c r="H150" s="587"/>
      <c r="I150" s="587"/>
      <c r="J150" s="587"/>
      <c r="K150" s="587"/>
      <c r="L150" s="587"/>
      <c r="M150" s="587"/>
      <c r="N150" s="587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hidden="1" customHeight="1" x14ac:dyDescent="0.25">
      <c r="A151" s="214">
        <v>32</v>
      </c>
      <c r="B151" s="215" t="s">
        <v>85</v>
      </c>
      <c r="C151" s="215"/>
      <c r="D151" s="215"/>
      <c r="E151" s="261">
        <f t="shared" ref="E151:E158" si="51">SUM(F151:L151)</f>
        <v>0</v>
      </c>
      <c r="F151" s="216">
        <f t="shared" ref="F151:L151" si="52">SUM(F152,F155)</f>
        <v>0</v>
      </c>
      <c r="G151" s="216">
        <f t="shared" si="52"/>
        <v>0</v>
      </c>
      <c r="H151" s="216">
        <f t="shared" si="52"/>
        <v>0</v>
      </c>
      <c r="I151" s="216">
        <f t="shared" si="52"/>
        <v>0</v>
      </c>
      <c r="J151" s="216">
        <f t="shared" si="52"/>
        <v>0</v>
      </c>
      <c r="K151" s="216">
        <f t="shared" si="52"/>
        <v>0</v>
      </c>
      <c r="L151" s="216">
        <f t="shared" si="52"/>
        <v>0</v>
      </c>
      <c r="M151" s="216">
        <f>SUM(E151*1.1)</f>
        <v>0</v>
      </c>
      <c r="N151" s="217">
        <f>SUM(M151*1.099)</f>
        <v>0</v>
      </c>
      <c r="O151" s="4">
        <v>0</v>
      </c>
      <c r="P151" s="4">
        <v>0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hidden="1" customHeight="1" x14ac:dyDescent="0.25">
      <c r="A152" s="229">
        <v>322</v>
      </c>
      <c r="B152" s="230" t="s">
        <v>92</v>
      </c>
      <c r="C152" s="230"/>
      <c r="D152" s="230"/>
      <c r="E152" s="270">
        <f t="shared" si="51"/>
        <v>0</v>
      </c>
      <c r="F152" s="231">
        <f t="shared" ref="F152:N152" si="53">SUM(F153:F154)</f>
        <v>0</v>
      </c>
      <c r="G152" s="231">
        <f t="shared" si="53"/>
        <v>0</v>
      </c>
      <c r="H152" s="231">
        <f t="shared" si="53"/>
        <v>0</v>
      </c>
      <c r="I152" s="231">
        <f t="shared" si="53"/>
        <v>0</v>
      </c>
      <c r="J152" s="231">
        <f t="shared" si="53"/>
        <v>0</v>
      </c>
      <c r="K152" s="231">
        <f t="shared" si="53"/>
        <v>0</v>
      </c>
      <c r="L152" s="231">
        <f t="shared" si="53"/>
        <v>0</v>
      </c>
      <c r="M152" s="231">
        <f t="shared" si="53"/>
        <v>0</v>
      </c>
      <c r="N152" s="232">
        <f t="shared" si="53"/>
        <v>0</v>
      </c>
      <c r="O152" s="4">
        <v>0</v>
      </c>
      <c r="P152" s="4">
        <v>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9.5" hidden="1" customHeight="1" x14ac:dyDescent="0.25">
      <c r="A153" s="264">
        <v>3221</v>
      </c>
      <c r="B153" s="265" t="s">
        <v>94</v>
      </c>
      <c r="C153" s="265"/>
      <c r="D153" s="265"/>
      <c r="E153" s="266">
        <f t="shared" si="51"/>
        <v>0</v>
      </c>
      <c r="F153" s="262"/>
      <c r="G153" s="262"/>
      <c r="H153" s="262"/>
      <c r="I153" s="262"/>
      <c r="J153" s="262"/>
      <c r="K153" s="262"/>
      <c r="L153" s="262"/>
      <c r="M153" s="262"/>
      <c r="N153" s="269"/>
      <c r="O153" s="4">
        <v>0</v>
      </c>
      <c r="P153" s="4">
        <v>0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hidden="1" customHeight="1" x14ac:dyDescent="0.25">
      <c r="A154" s="264">
        <v>3225</v>
      </c>
      <c r="B154" s="265" t="s">
        <v>233</v>
      </c>
      <c r="C154" s="265"/>
      <c r="D154" s="265"/>
      <c r="E154" s="266">
        <f t="shared" si="51"/>
        <v>0</v>
      </c>
      <c r="F154" s="262"/>
      <c r="G154" s="278"/>
      <c r="H154" s="262"/>
      <c r="I154" s="278"/>
      <c r="J154" s="278"/>
      <c r="K154" s="278"/>
      <c r="L154" s="278"/>
      <c r="M154" s="262"/>
      <c r="N154" s="269"/>
      <c r="O154" s="4">
        <v>0</v>
      </c>
      <c r="P154" s="4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" hidden="1" customHeight="1" x14ac:dyDescent="0.25">
      <c r="A155" s="229">
        <v>323</v>
      </c>
      <c r="B155" s="230" t="s">
        <v>109</v>
      </c>
      <c r="C155" s="230"/>
      <c r="D155" s="230"/>
      <c r="E155" s="270">
        <f t="shared" si="51"/>
        <v>0</v>
      </c>
      <c r="F155" s="231">
        <f t="shared" ref="F155:N155" si="54">SUM(F156:F158)</f>
        <v>0</v>
      </c>
      <c r="G155" s="231">
        <f t="shared" si="54"/>
        <v>0</v>
      </c>
      <c r="H155" s="231">
        <f t="shared" si="54"/>
        <v>0</v>
      </c>
      <c r="I155" s="231">
        <f t="shared" si="54"/>
        <v>0</v>
      </c>
      <c r="J155" s="231">
        <f t="shared" si="54"/>
        <v>0</v>
      </c>
      <c r="K155" s="231">
        <f t="shared" si="54"/>
        <v>0</v>
      </c>
      <c r="L155" s="231">
        <f t="shared" si="54"/>
        <v>0</v>
      </c>
      <c r="M155" s="231">
        <f t="shared" si="54"/>
        <v>0</v>
      </c>
      <c r="N155" s="232">
        <f t="shared" si="54"/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hidden="1" customHeight="1" x14ac:dyDescent="0.25">
      <c r="A156" s="264">
        <v>3235</v>
      </c>
      <c r="B156" s="265" t="s">
        <v>244</v>
      </c>
      <c r="C156" s="265"/>
      <c r="D156" s="265"/>
      <c r="E156" s="266">
        <f t="shared" si="51"/>
        <v>0</v>
      </c>
      <c r="F156" s="278"/>
      <c r="G156" s="278"/>
      <c r="H156" s="278"/>
      <c r="I156" s="278"/>
      <c r="J156" s="278"/>
      <c r="K156" s="278"/>
      <c r="L156" s="278"/>
      <c r="M156" s="262"/>
      <c r="N156" s="269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hidden="1" customHeight="1" x14ac:dyDescent="0.25">
      <c r="A157" s="264">
        <v>3237</v>
      </c>
      <c r="B157" s="265" t="s">
        <v>242</v>
      </c>
      <c r="C157" s="265"/>
      <c r="D157" s="265"/>
      <c r="E157" s="266">
        <f t="shared" si="51"/>
        <v>0</v>
      </c>
      <c r="F157" s="278"/>
      <c r="G157" s="278"/>
      <c r="H157" s="278"/>
      <c r="I157" s="278"/>
      <c r="J157" s="278"/>
      <c r="K157" s="278"/>
      <c r="L157" s="278"/>
      <c r="M157" s="262"/>
      <c r="N157" s="269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hidden="1" customHeight="1" x14ac:dyDescent="0.25">
      <c r="A158" s="271">
        <v>3239</v>
      </c>
      <c r="B158" s="272" t="s">
        <v>119</v>
      </c>
      <c r="C158" s="272"/>
      <c r="D158" s="272"/>
      <c r="E158" s="273">
        <f t="shared" si="51"/>
        <v>0</v>
      </c>
      <c r="F158" s="274"/>
      <c r="G158" s="275"/>
      <c r="H158" s="274"/>
      <c r="I158" s="275"/>
      <c r="J158" s="275"/>
      <c r="K158" s="275"/>
      <c r="L158" s="275"/>
      <c r="M158" s="274"/>
      <c r="N158" s="276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9.5" hidden="1" customHeight="1" x14ac:dyDescent="0.2">
      <c r="A159" s="602" t="s">
        <v>223</v>
      </c>
      <c r="B159" s="555"/>
      <c r="C159" s="279"/>
      <c r="D159" s="279"/>
      <c r="E159" s="249">
        <f t="shared" ref="E159:N159" si="55">SUM(E151)</f>
        <v>0</v>
      </c>
      <c r="F159" s="249">
        <f t="shared" si="55"/>
        <v>0</v>
      </c>
      <c r="G159" s="249">
        <f t="shared" si="55"/>
        <v>0</v>
      </c>
      <c r="H159" s="249">
        <f t="shared" si="55"/>
        <v>0</v>
      </c>
      <c r="I159" s="249">
        <f t="shared" si="55"/>
        <v>0</v>
      </c>
      <c r="J159" s="249">
        <f t="shared" si="55"/>
        <v>0</v>
      </c>
      <c r="K159" s="249">
        <f t="shared" si="55"/>
        <v>0</v>
      </c>
      <c r="L159" s="249">
        <f t="shared" si="55"/>
        <v>0</v>
      </c>
      <c r="M159" s="249">
        <f t="shared" si="55"/>
        <v>0</v>
      </c>
      <c r="N159" s="249">
        <f t="shared" si="55"/>
        <v>0</v>
      </c>
      <c r="O159" s="249" t="e">
        <f t="shared" ref="O159:P159" si="56">SUM(#REF!,#REF!,#REF!,#REF!)</f>
        <v>#REF!</v>
      </c>
      <c r="P159" s="249" t="e">
        <f t="shared" si="56"/>
        <v>#REF!</v>
      </c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</row>
    <row r="160" spans="1:26" ht="15" hidden="1" customHeight="1" x14ac:dyDescent="0.25">
      <c r="A160" s="280"/>
      <c r="B160" s="281"/>
      <c r="C160" s="281"/>
      <c r="D160" s="281"/>
      <c r="E160" s="206"/>
      <c r="F160" s="282"/>
      <c r="G160" s="181"/>
      <c r="H160" s="181"/>
      <c r="I160" s="181"/>
      <c r="J160" s="181"/>
      <c r="K160" s="181"/>
      <c r="L160" s="181"/>
      <c r="M160" s="181"/>
      <c r="N160" s="181"/>
      <c r="O160" s="16"/>
      <c r="P160" s="16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hidden="1" customHeight="1" x14ac:dyDescent="0.25">
      <c r="A161" s="600" t="s">
        <v>234</v>
      </c>
      <c r="B161" s="601"/>
      <c r="C161" s="601"/>
      <c r="D161" s="601"/>
      <c r="E161" s="601"/>
      <c r="F161" s="253" t="s">
        <v>245</v>
      </c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</row>
    <row r="162" spans="1:26" ht="32.25" hidden="1" customHeight="1" x14ac:dyDescent="0.25">
      <c r="A162" s="586" t="s">
        <v>220</v>
      </c>
      <c r="B162" s="588" t="s">
        <v>186</v>
      </c>
      <c r="C162" s="212"/>
      <c r="D162" s="212"/>
      <c r="E162" s="589" t="s">
        <v>236</v>
      </c>
      <c r="F162" s="599" t="s">
        <v>65</v>
      </c>
      <c r="G162" s="599" t="s">
        <v>179</v>
      </c>
      <c r="H162" s="599" t="s">
        <v>180</v>
      </c>
      <c r="I162" s="599" t="s">
        <v>181</v>
      </c>
      <c r="J162" s="599" t="s">
        <v>237</v>
      </c>
      <c r="K162" s="599" t="s">
        <v>168</v>
      </c>
      <c r="L162" s="599">
        <v>922</v>
      </c>
      <c r="M162" s="589" t="s">
        <v>238</v>
      </c>
      <c r="N162" s="589" t="s">
        <v>239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57.75" hidden="1" customHeight="1" x14ac:dyDescent="0.25">
      <c r="A163" s="587"/>
      <c r="B163" s="587"/>
      <c r="C163" s="213"/>
      <c r="D163" s="213"/>
      <c r="E163" s="587"/>
      <c r="F163" s="587"/>
      <c r="G163" s="587"/>
      <c r="H163" s="587"/>
      <c r="I163" s="587"/>
      <c r="J163" s="587"/>
      <c r="K163" s="587"/>
      <c r="L163" s="587"/>
      <c r="M163" s="587"/>
      <c r="N163" s="587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hidden="1" customHeight="1" x14ac:dyDescent="0.25">
      <c r="A164" s="229">
        <v>32</v>
      </c>
      <c r="B164" s="230" t="s">
        <v>85</v>
      </c>
      <c r="C164" s="230"/>
      <c r="D164" s="230"/>
      <c r="E164" s="270">
        <f t="shared" ref="E164:E172" si="57">SUM(F164:L164)</f>
        <v>0</v>
      </c>
      <c r="F164" s="231">
        <f t="shared" ref="F164:L164" si="58">SUM(F165,F167,F170)</f>
        <v>0</v>
      </c>
      <c r="G164" s="231">
        <f t="shared" si="58"/>
        <v>0</v>
      </c>
      <c r="H164" s="231">
        <f t="shared" si="58"/>
        <v>0</v>
      </c>
      <c r="I164" s="231">
        <f t="shared" si="58"/>
        <v>0</v>
      </c>
      <c r="J164" s="231">
        <f t="shared" si="58"/>
        <v>0</v>
      </c>
      <c r="K164" s="231">
        <f t="shared" si="58"/>
        <v>0</v>
      </c>
      <c r="L164" s="231">
        <f t="shared" si="58"/>
        <v>0</v>
      </c>
      <c r="M164" s="231">
        <f>SUM(E164*1.1)</f>
        <v>0</v>
      </c>
      <c r="N164" s="232">
        <f>SUM(M164*1.099)</f>
        <v>0</v>
      </c>
      <c r="O164" s="4">
        <v>0</v>
      </c>
      <c r="P164" s="4">
        <v>0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hidden="1" customHeight="1" x14ac:dyDescent="0.25">
      <c r="A165" s="229">
        <v>321</v>
      </c>
      <c r="B165" s="230" t="s">
        <v>86</v>
      </c>
      <c r="C165" s="230"/>
      <c r="D165" s="230"/>
      <c r="E165" s="270">
        <f t="shared" si="57"/>
        <v>0</v>
      </c>
      <c r="F165" s="231">
        <f t="shared" ref="F165:N165" si="59">SUM(F166)</f>
        <v>0</v>
      </c>
      <c r="G165" s="231">
        <f t="shared" si="59"/>
        <v>0</v>
      </c>
      <c r="H165" s="231">
        <f t="shared" si="59"/>
        <v>0</v>
      </c>
      <c r="I165" s="231">
        <f t="shared" si="59"/>
        <v>0</v>
      </c>
      <c r="J165" s="231">
        <f t="shared" si="59"/>
        <v>0</v>
      </c>
      <c r="K165" s="231">
        <f t="shared" si="59"/>
        <v>0</v>
      </c>
      <c r="L165" s="231">
        <f t="shared" si="59"/>
        <v>0</v>
      </c>
      <c r="M165" s="231">
        <f t="shared" si="59"/>
        <v>0</v>
      </c>
      <c r="N165" s="232">
        <f t="shared" si="59"/>
        <v>0</v>
      </c>
      <c r="O165" s="4">
        <v>0</v>
      </c>
      <c r="P165" s="4">
        <v>0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hidden="1" customHeight="1" x14ac:dyDescent="0.25">
      <c r="A166" s="264">
        <v>3213</v>
      </c>
      <c r="B166" s="265" t="s">
        <v>232</v>
      </c>
      <c r="C166" s="265"/>
      <c r="D166" s="265"/>
      <c r="E166" s="266">
        <f t="shared" si="57"/>
        <v>0</v>
      </c>
      <c r="F166" s="262"/>
      <c r="G166" s="262"/>
      <c r="H166" s="262"/>
      <c r="I166" s="262"/>
      <c r="J166" s="262"/>
      <c r="K166" s="262"/>
      <c r="L166" s="262"/>
      <c r="M166" s="262"/>
      <c r="N166" s="269"/>
      <c r="O166" s="4">
        <v>0</v>
      </c>
      <c r="P166" s="4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hidden="1" customHeight="1" x14ac:dyDescent="0.25">
      <c r="A167" s="229">
        <v>322</v>
      </c>
      <c r="B167" s="230" t="s">
        <v>92</v>
      </c>
      <c r="C167" s="230"/>
      <c r="D167" s="230"/>
      <c r="E167" s="270">
        <f t="shared" si="57"/>
        <v>0</v>
      </c>
      <c r="F167" s="231">
        <f t="shared" ref="F167:N167" si="60">SUM(F168:F169)</f>
        <v>0</v>
      </c>
      <c r="G167" s="231">
        <f t="shared" si="60"/>
        <v>0</v>
      </c>
      <c r="H167" s="231">
        <f t="shared" si="60"/>
        <v>0</v>
      </c>
      <c r="I167" s="231">
        <f t="shared" si="60"/>
        <v>0</v>
      </c>
      <c r="J167" s="231">
        <f t="shared" si="60"/>
        <v>0</v>
      </c>
      <c r="K167" s="231">
        <f t="shared" si="60"/>
        <v>0</v>
      </c>
      <c r="L167" s="231">
        <f t="shared" si="60"/>
        <v>0</v>
      </c>
      <c r="M167" s="231">
        <f t="shared" si="60"/>
        <v>0</v>
      </c>
      <c r="N167" s="232">
        <f t="shared" si="60"/>
        <v>0</v>
      </c>
      <c r="O167" s="4">
        <v>0</v>
      </c>
      <c r="P167" s="4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9.5" hidden="1" customHeight="1" x14ac:dyDescent="0.25">
      <c r="A168" s="264">
        <v>3221</v>
      </c>
      <c r="B168" s="265" t="s">
        <v>94</v>
      </c>
      <c r="C168" s="265"/>
      <c r="D168" s="265"/>
      <c r="E168" s="266">
        <f t="shared" si="57"/>
        <v>0</v>
      </c>
      <c r="F168" s="262"/>
      <c r="G168" s="262"/>
      <c r="H168" s="262"/>
      <c r="I168" s="262"/>
      <c r="J168" s="262"/>
      <c r="K168" s="262"/>
      <c r="L168" s="262"/>
      <c r="M168" s="262"/>
      <c r="N168" s="269"/>
      <c r="O168" s="4">
        <v>0</v>
      </c>
      <c r="P168" s="4">
        <v>0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hidden="1" customHeight="1" x14ac:dyDescent="0.25">
      <c r="A169" s="264">
        <v>3225</v>
      </c>
      <c r="B169" s="265" t="s">
        <v>233</v>
      </c>
      <c r="C169" s="265"/>
      <c r="D169" s="265"/>
      <c r="E169" s="266">
        <f t="shared" si="57"/>
        <v>0</v>
      </c>
      <c r="F169" s="262"/>
      <c r="G169" s="278"/>
      <c r="H169" s="262"/>
      <c r="I169" s="278"/>
      <c r="J169" s="278"/>
      <c r="K169" s="278"/>
      <c r="L169" s="278"/>
      <c r="M169" s="262"/>
      <c r="N169" s="269"/>
      <c r="O169" s="4">
        <v>0</v>
      </c>
      <c r="P169" s="4">
        <v>0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" hidden="1" customHeight="1" x14ac:dyDescent="0.25">
      <c r="A170" s="229">
        <v>323</v>
      </c>
      <c r="B170" s="230" t="s">
        <v>109</v>
      </c>
      <c r="C170" s="230"/>
      <c r="D170" s="230"/>
      <c r="E170" s="270">
        <f t="shared" si="57"/>
        <v>0</v>
      </c>
      <c r="F170" s="231">
        <f t="shared" ref="F170:N170" si="61">SUM(F171:F172)</f>
        <v>0</v>
      </c>
      <c r="G170" s="231">
        <f t="shared" si="61"/>
        <v>0</v>
      </c>
      <c r="H170" s="231">
        <f t="shared" si="61"/>
        <v>0</v>
      </c>
      <c r="I170" s="231">
        <f t="shared" si="61"/>
        <v>0</v>
      </c>
      <c r="J170" s="231">
        <f t="shared" si="61"/>
        <v>0</v>
      </c>
      <c r="K170" s="231">
        <f t="shared" si="61"/>
        <v>0</v>
      </c>
      <c r="L170" s="231">
        <f t="shared" si="61"/>
        <v>0</v>
      </c>
      <c r="M170" s="231">
        <f t="shared" si="61"/>
        <v>0</v>
      </c>
      <c r="N170" s="232">
        <f t="shared" si="61"/>
        <v>0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hidden="1" customHeight="1" x14ac:dyDescent="0.25">
      <c r="A171" s="264">
        <v>3237</v>
      </c>
      <c r="B171" s="265" t="s">
        <v>242</v>
      </c>
      <c r="C171" s="265"/>
      <c r="D171" s="265"/>
      <c r="E171" s="266">
        <f t="shared" si="57"/>
        <v>0</v>
      </c>
      <c r="F171" s="278"/>
      <c r="G171" s="278"/>
      <c r="H171" s="278"/>
      <c r="I171" s="278"/>
      <c r="J171" s="278"/>
      <c r="K171" s="278"/>
      <c r="L171" s="278"/>
      <c r="M171" s="262"/>
      <c r="N171" s="26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hidden="1" customHeight="1" x14ac:dyDescent="0.25">
      <c r="A172" s="264">
        <v>3239</v>
      </c>
      <c r="B172" s="265" t="s">
        <v>119</v>
      </c>
      <c r="C172" s="265"/>
      <c r="D172" s="265"/>
      <c r="E172" s="266">
        <f t="shared" si="57"/>
        <v>0</v>
      </c>
      <c r="F172" s="262"/>
      <c r="G172" s="278"/>
      <c r="H172" s="262"/>
      <c r="I172" s="278"/>
      <c r="J172" s="278"/>
      <c r="K172" s="278"/>
      <c r="L172" s="278"/>
      <c r="M172" s="262"/>
      <c r="N172" s="26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9.5" hidden="1" customHeight="1" x14ac:dyDescent="0.2">
      <c r="A173" s="602" t="s">
        <v>223</v>
      </c>
      <c r="B173" s="555"/>
      <c r="C173" s="279"/>
      <c r="D173" s="279"/>
      <c r="E173" s="227">
        <f t="shared" ref="E173:N173" si="62">SUM(E164)</f>
        <v>0</v>
      </c>
      <c r="F173" s="227">
        <f t="shared" si="62"/>
        <v>0</v>
      </c>
      <c r="G173" s="227">
        <f t="shared" si="62"/>
        <v>0</v>
      </c>
      <c r="H173" s="227">
        <f t="shared" si="62"/>
        <v>0</v>
      </c>
      <c r="I173" s="227">
        <f t="shared" si="62"/>
        <v>0</v>
      </c>
      <c r="J173" s="227">
        <f t="shared" si="62"/>
        <v>0</v>
      </c>
      <c r="K173" s="227">
        <f t="shared" si="62"/>
        <v>0</v>
      </c>
      <c r="L173" s="227">
        <f t="shared" si="62"/>
        <v>0</v>
      </c>
      <c r="M173" s="227">
        <f t="shared" si="62"/>
        <v>0</v>
      </c>
      <c r="N173" s="227">
        <f t="shared" si="62"/>
        <v>0</v>
      </c>
      <c r="O173" s="227" t="e">
        <f t="shared" ref="O173:P173" si="63">SUM(#REF!,#REF!,#REF!,O170)</f>
        <v>#REF!</v>
      </c>
      <c r="P173" s="227" t="e">
        <f t="shared" si="63"/>
        <v>#REF!</v>
      </c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</row>
    <row r="174" spans="1:26" ht="15" hidden="1" customHeight="1" x14ac:dyDescent="0.25">
      <c r="A174" s="4"/>
      <c r="B174" s="4"/>
      <c r="C174" s="4"/>
      <c r="D174" s="4"/>
      <c r="E174" s="23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hidden="1" customHeight="1" x14ac:dyDescent="0.25">
      <c r="A175" s="4"/>
      <c r="B175" s="4"/>
      <c r="C175" s="4"/>
      <c r="D175" s="4"/>
      <c r="E175" s="23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hidden="1" customHeight="1" x14ac:dyDescent="0.25">
      <c r="A176" s="16" t="s">
        <v>209</v>
      </c>
      <c r="B176" s="4"/>
      <c r="C176" s="4"/>
      <c r="D176" s="4"/>
      <c r="E176" s="23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8.5" hidden="1" customHeight="1" x14ac:dyDescent="0.2">
      <c r="A177" s="586" t="s">
        <v>220</v>
      </c>
      <c r="B177" s="588" t="s">
        <v>186</v>
      </c>
      <c r="C177" s="212"/>
      <c r="D177" s="212"/>
      <c r="E177" s="589" t="s">
        <v>187</v>
      </c>
      <c r="F177" s="589" t="s">
        <v>188</v>
      </c>
      <c r="G177" s="589" t="s">
        <v>189</v>
      </c>
      <c r="H177" s="592"/>
      <c r="I177" s="591"/>
      <c r="J177" s="591"/>
      <c r="K177" s="591"/>
      <c r="L177" s="591"/>
      <c r="M177" s="591"/>
      <c r="N177" s="591"/>
      <c r="O177" s="234" t="s">
        <v>201</v>
      </c>
      <c r="P177" s="234" t="s">
        <v>202</v>
      </c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</row>
    <row r="178" spans="1:26" ht="15" hidden="1" customHeight="1" x14ac:dyDescent="0.2">
      <c r="A178" s="587"/>
      <c r="B178" s="587"/>
      <c r="C178" s="213"/>
      <c r="D178" s="213"/>
      <c r="E178" s="587"/>
      <c r="F178" s="587"/>
      <c r="G178" s="587"/>
      <c r="H178" s="593"/>
      <c r="I178" s="584"/>
      <c r="J178" s="584"/>
      <c r="K178" s="584"/>
      <c r="L178" s="584"/>
      <c r="M178" s="584"/>
      <c r="N178" s="584"/>
      <c r="O178" s="191"/>
      <c r="P178" s="191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</row>
    <row r="179" spans="1:26" ht="15.75" hidden="1" customHeight="1" x14ac:dyDescent="0.25">
      <c r="A179" s="214">
        <v>32</v>
      </c>
      <c r="B179" s="215" t="s">
        <v>85</v>
      </c>
      <c r="C179" s="215"/>
      <c r="D179" s="215"/>
      <c r="E179" s="216">
        <f t="shared" ref="E179:G179" si="64">SUM(E180)</f>
        <v>20000</v>
      </c>
      <c r="F179" s="216">
        <f t="shared" si="64"/>
        <v>10000</v>
      </c>
      <c r="G179" s="217">
        <f t="shared" si="64"/>
        <v>10000</v>
      </c>
      <c r="H179" s="181"/>
      <c r="I179" s="181"/>
      <c r="J179" s="181"/>
      <c r="K179" s="181"/>
      <c r="L179" s="181"/>
      <c r="M179" s="181"/>
      <c r="N179" s="181"/>
      <c r="O179" s="197">
        <v>0</v>
      </c>
      <c r="P179" s="197">
        <v>0</v>
      </c>
      <c r="Q179" s="197">
        <f>SUM(F179:K179)</f>
        <v>20000</v>
      </c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spans="1:26" ht="14.25" hidden="1" customHeight="1" x14ac:dyDescent="0.25">
      <c r="A180" s="218">
        <v>322</v>
      </c>
      <c r="B180" s="219" t="s">
        <v>92</v>
      </c>
      <c r="C180" s="219"/>
      <c r="D180" s="219"/>
      <c r="E180" s="236">
        <v>20000</v>
      </c>
      <c r="F180" s="236">
        <v>10000</v>
      </c>
      <c r="G180" s="263">
        <v>10000</v>
      </c>
      <c r="H180" s="238"/>
      <c r="I180" s="238"/>
      <c r="J180" s="238"/>
      <c r="K180" s="238"/>
      <c r="L180" s="238"/>
      <c r="M180" s="238"/>
      <c r="N180" s="238"/>
      <c r="O180" s="4">
        <v>0</v>
      </c>
      <c r="P180" s="4">
        <v>0</v>
      </c>
      <c r="Q180" s="197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0.75" hidden="1" customHeight="1" x14ac:dyDescent="0.25">
      <c r="A181" s="229">
        <v>42</v>
      </c>
      <c r="B181" s="230" t="s">
        <v>141</v>
      </c>
      <c r="C181" s="230"/>
      <c r="D181" s="230"/>
      <c r="E181" s="231">
        <f t="shared" ref="E181:G181" si="65">SUM(E182)</f>
        <v>80000</v>
      </c>
      <c r="F181" s="231">
        <f t="shared" si="65"/>
        <v>90000</v>
      </c>
      <c r="G181" s="232">
        <f t="shared" si="65"/>
        <v>90000</v>
      </c>
      <c r="H181" s="181"/>
      <c r="I181" s="181"/>
      <c r="J181" s="181"/>
      <c r="K181" s="181"/>
      <c r="L181" s="181"/>
      <c r="M181" s="181"/>
      <c r="N181" s="181"/>
      <c r="O181" s="4"/>
      <c r="P181" s="4"/>
      <c r="Q181" s="197">
        <f>SUM(F181:K181)</f>
        <v>180000</v>
      </c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hidden="1" customHeight="1" x14ac:dyDescent="0.25">
      <c r="A182" s="222">
        <v>423</v>
      </c>
      <c r="B182" s="223" t="s">
        <v>246</v>
      </c>
      <c r="C182" s="223"/>
      <c r="D182" s="223"/>
      <c r="E182" s="239">
        <v>80000</v>
      </c>
      <c r="F182" s="239">
        <v>90000</v>
      </c>
      <c r="G182" s="240">
        <v>90000</v>
      </c>
      <c r="H182" s="238"/>
      <c r="I182" s="238"/>
      <c r="J182" s="238"/>
      <c r="K182" s="238"/>
      <c r="L182" s="238"/>
      <c r="M182" s="238"/>
      <c r="N182" s="238"/>
      <c r="O182" s="4"/>
      <c r="P182" s="4"/>
      <c r="Q182" s="197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hidden="1" customHeight="1" x14ac:dyDescent="0.25">
      <c r="A183" s="596" t="s">
        <v>223</v>
      </c>
      <c r="B183" s="555"/>
      <c r="C183" s="248"/>
      <c r="D183" s="248"/>
      <c r="E183" s="227">
        <f t="shared" ref="E183:G183" si="66">SUM(E179,E181)</f>
        <v>100000</v>
      </c>
      <c r="F183" s="227">
        <f t="shared" si="66"/>
        <v>100000</v>
      </c>
      <c r="G183" s="227">
        <f t="shared" si="66"/>
        <v>100000</v>
      </c>
      <c r="H183" s="181"/>
      <c r="I183" s="181"/>
      <c r="J183" s="181"/>
      <c r="K183" s="181"/>
      <c r="L183" s="181"/>
      <c r="M183" s="181"/>
      <c r="N183" s="181"/>
      <c r="O183" s="258" t="e">
        <f t="shared" ref="O183:Q183" si="67">SUM(#REF!,O179,#REF!,#REF!,O181)</f>
        <v>#REF!</v>
      </c>
      <c r="P183" s="227" t="e">
        <f t="shared" si="67"/>
        <v>#REF!</v>
      </c>
      <c r="Q183" s="227" t="e">
        <f t="shared" si="67"/>
        <v>#REF!</v>
      </c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0.5" hidden="1" customHeight="1" x14ac:dyDescent="0.25">
      <c r="A184" s="4"/>
      <c r="B184" s="4"/>
      <c r="C184" s="4"/>
      <c r="D184" s="4"/>
      <c r="E184" s="23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hidden="1" customHeight="1" x14ac:dyDescent="0.25">
      <c r="A185" s="597" t="s">
        <v>247</v>
      </c>
      <c r="B185" s="584"/>
      <c r="C185" s="584"/>
      <c r="D185" s="584"/>
      <c r="E185" s="584"/>
      <c r="F185" s="584"/>
      <c r="G185" s="58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hidden="1" customHeight="1" x14ac:dyDescent="0.25">
      <c r="A186" s="16" t="s">
        <v>248</v>
      </c>
      <c r="B186" s="4"/>
      <c r="C186" s="4"/>
      <c r="D186" s="4"/>
      <c r="E186" s="23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9.5" hidden="1" customHeight="1" x14ac:dyDescent="0.2">
      <c r="A187" s="586" t="s">
        <v>220</v>
      </c>
      <c r="B187" s="588" t="s">
        <v>186</v>
      </c>
      <c r="C187" s="212"/>
      <c r="D187" s="212"/>
      <c r="E187" s="589" t="s">
        <v>187</v>
      </c>
      <c r="F187" s="589" t="s">
        <v>188</v>
      </c>
      <c r="G187" s="589" t="s">
        <v>189</v>
      </c>
      <c r="H187" s="592"/>
      <c r="I187" s="591"/>
      <c r="J187" s="591"/>
      <c r="K187" s="591"/>
      <c r="L187" s="591"/>
      <c r="M187" s="591"/>
      <c r="N187" s="591"/>
      <c r="O187" s="234" t="s">
        <v>201</v>
      </c>
      <c r="P187" s="234" t="s">
        <v>202</v>
      </c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</row>
    <row r="188" spans="1:26" ht="25.5" hidden="1" customHeight="1" x14ac:dyDescent="0.2">
      <c r="A188" s="587"/>
      <c r="B188" s="587"/>
      <c r="C188" s="213"/>
      <c r="D188" s="213"/>
      <c r="E188" s="587"/>
      <c r="F188" s="587"/>
      <c r="G188" s="587"/>
      <c r="H188" s="593"/>
      <c r="I188" s="584"/>
      <c r="J188" s="584"/>
      <c r="K188" s="584"/>
      <c r="L188" s="584"/>
      <c r="M188" s="584"/>
      <c r="N188" s="584"/>
      <c r="O188" s="191"/>
      <c r="P188" s="191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</row>
    <row r="189" spans="1:26" ht="15.75" hidden="1" customHeight="1" x14ac:dyDescent="0.25">
      <c r="A189" s="214">
        <v>32</v>
      </c>
      <c r="B189" s="215" t="s">
        <v>85</v>
      </c>
      <c r="C189" s="215"/>
      <c r="D189" s="215"/>
      <c r="E189" s="216">
        <f t="shared" ref="E189:G189" si="68">SUM(E190:E191)</f>
        <v>342462</v>
      </c>
      <c r="F189" s="216">
        <f t="shared" si="68"/>
        <v>0</v>
      </c>
      <c r="G189" s="217">
        <f t="shared" si="68"/>
        <v>0</v>
      </c>
      <c r="H189" s="181"/>
      <c r="I189" s="181"/>
      <c r="J189" s="181"/>
      <c r="K189" s="181"/>
      <c r="L189" s="181"/>
      <c r="M189" s="181"/>
      <c r="N189" s="181"/>
      <c r="O189" s="197">
        <v>0</v>
      </c>
      <c r="P189" s="197">
        <v>0</v>
      </c>
      <c r="Q189" s="197">
        <f>SUM(F189:K189)</f>
        <v>0</v>
      </c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spans="1:26" ht="12.75" hidden="1" customHeight="1" x14ac:dyDescent="0.25">
      <c r="A190" s="218">
        <v>321</v>
      </c>
      <c r="B190" s="219" t="s">
        <v>86</v>
      </c>
      <c r="C190" s="219"/>
      <c r="D190" s="219"/>
      <c r="E190" s="236">
        <v>177000</v>
      </c>
      <c r="F190" s="262"/>
      <c r="G190" s="263"/>
      <c r="H190" s="238"/>
      <c r="I190" s="238"/>
      <c r="J190" s="238"/>
      <c r="K190" s="238"/>
      <c r="L190" s="238"/>
      <c r="M190" s="238"/>
      <c r="N190" s="238"/>
      <c r="O190" s="4">
        <v>0</v>
      </c>
      <c r="P190" s="4">
        <v>0</v>
      </c>
      <c r="Q190" s="197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" hidden="1" customHeight="1" x14ac:dyDescent="0.25">
      <c r="A191" s="218">
        <v>323</v>
      </c>
      <c r="B191" s="219" t="s">
        <v>109</v>
      </c>
      <c r="C191" s="219"/>
      <c r="D191" s="219"/>
      <c r="E191" s="236">
        <v>165462</v>
      </c>
      <c r="F191" s="236"/>
      <c r="G191" s="263"/>
      <c r="H191" s="238"/>
      <c r="I191" s="238"/>
      <c r="J191" s="238"/>
      <c r="K191" s="238"/>
      <c r="L191" s="238"/>
      <c r="M191" s="238"/>
      <c r="N191" s="238"/>
      <c r="O191" s="4"/>
      <c r="P191" s="4"/>
      <c r="Q191" s="197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0.75" hidden="1" customHeight="1" x14ac:dyDescent="0.25">
      <c r="A192" s="229">
        <v>42</v>
      </c>
      <c r="B192" s="230" t="s">
        <v>249</v>
      </c>
      <c r="C192" s="230"/>
      <c r="D192" s="230"/>
      <c r="E192" s="231">
        <f t="shared" ref="E192:G192" si="69">SUM(E193)</f>
        <v>17583221</v>
      </c>
      <c r="F192" s="231">
        <f t="shared" si="69"/>
        <v>0</v>
      </c>
      <c r="G192" s="232">
        <f t="shared" si="69"/>
        <v>0</v>
      </c>
      <c r="H192" s="181"/>
      <c r="I192" s="181"/>
      <c r="J192" s="181"/>
      <c r="K192" s="181"/>
      <c r="L192" s="181"/>
      <c r="M192" s="181"/>
      <c r="N192" s="181"/>
      <c r="O192" s="4"/>
      <c r="P192" s="4"/>
      <c r="Q192" s="197">
        <f>SUM(F192:K192)</f>
        <v>0</v>
      </c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hidden="1" customHeight="1" x14ac:dyDescent="0.25">
      <c r="A193" s="218">
        <v>422</v>
      </c>
      <c r="B193" s="219" t="s">
        <v>138</v>
      </c>
      <c r="C193" s="219"/>
      <c r="D193" s="219"/>
      <c r="E193" s="236">
        <v>17583221</v>
      </c>
      <c r="F193" s="236"/>
      <c r="G193" s="237"/>
      <c r="H193" s="238"/>
      <c r="I193" s="238"/>
      <c r="J193" s="238"/>
      <c r="K193" s="238"/>
      <c r="L193" s="238"/>
      <c r="M193" s="238"/>
      <c r="N193" s="238"/>
      <c r="O193" s="4"/>
      <c r="P193" s="4"/>
      <c r="Q193" s="197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0.75" hidden="1" customHeight="1" x14ac:dyDescent="0.25">
      <c r="A194" s="229">
        <v>45</v>
      </c>
      <c r="B194" s="230" t="s">
        <v>250</v>
      </c>
      <c r="C194" s="230"/>
      <c r="D194" s="230"/>
      <c r="E194" s="231">
        <f t="shared" ref="E194:G194" si="70">SUM(E195)</f>
        <v>15300000</v>
      </c>
      <c r="F194" s="231">
        <f t="shared" si="70"/>
        <v>0</v>
      </c>
      <c r="G194" s="232">
        <f t="shared" si="70"/>
        <v>0</v>
      </c>
      <c r="H194" s="181"/>
      <c r="I194" s="181"/>
      <c r="J194" s="181"/>
      <c r="K194" s="181"/>
      <c r="L194" s="181"/>
      <c r="M194" s="181"/>
      <c r="N194" s="181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spans="1:26" ht="15" hidden="1" customHeight="1" x14ac:dyDescent="0.25">
      <c r="A195" s="218">
        <v>451</v>
      </c>
      <c r="B195" s="219" t="s">
        <v>251</v>
      </c>
      <c r="C195" s="219"/>
      <c r="D195" s="219"/>
      <c r="E195" s="236">
        <v>15300000</v>
      </c>
      <c r="F195" s="236"/>
      <c r="G195" s="237"/>
      <c r="H195" s="238"/>
      <c r="I195" s="238"/>
      <c r="J195" s="238"/>
      <c r="K195" s="238"/>
      <c r="L195" s="238"/>
      <c r="M195" s="238"/>
      <c r="N195" s="23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hidden="1" customHeight="1" x14ac:dyDescent="0.25">
      <c r="A196" s="603" t="s">
        <v>223</v>
      </c>
      <c r="B196" s="604"/>
      <c r="C196" s="283"/>
      <c r="D196" s="283"/>
      <c r="E196" s="284">
        <f t="shared" ref="E196:G196" si="71">SUM(E189,E192,E194)</f>
        <v>33225683</v>
      </c>
      <c r="F196" s="284">
        <f t="shared" si="71"/>
        <v>0</v>
      </c>
      <c r="G196" s="284">
        <f t="shared" si="71"/>
        <v>0</v>
      </c>
      <c r="H196" s="181"/>
      <c r="I196" s="181"/>
      <c r="J196" s="181"/>
      <c r="K196" s="181"/>
      <c r="L196" s="181"/>
      <c r="M196" s="181"/>
      <c r="N196" s="181"/>
      <c r="O196" s="258" t="e">
        <f t="shared" ref="O196:Q196" si="72">SUM(#REF!,O189,#REF!,#REF!,O192)</f>
        <v>#REF!</v>
      </c>
      <c r="P196" s="227" t="e">
        <f t="shared" si="72"/>
        <v>#REF!</v>
      </c>
      <c r="Q196" s="227" t="e">
        <f t="shared" si="72"/>
        <v>#REF!</v>
      </c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hidden="1" customHeight="1" x14ac:dyDescent="0.2">
      <c r="A197" s="206"/>
      <c r="B197" s="285"/>
      <c r="C197" s="285"/>
      <c r="D197" s="285"/>
      <c r="E197" s="285"/>
      <c r="F197" s="286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</row>
    <row r="198" spans="1:26" ht="15" hidden="1" customHeight="1" x14ac:dyDescent="0.25">
      <c r="A198" s="597" t="s">
        <v>252</v>
      </c>
      <c r="B198" s="584"/>
      <c r="C198" s="584"/>
      <c r="D198" s="584"/>
      <c r="E198" s="584"/>
      <c r="F198" s="584"/>
      <c r="G198" s="584"/>
      <c r="H198" s="191"/>
      <c r="I198" s="191"/>
      <c r="J198" s="191"/>
      <c r="K198" s="191"/>
      <c r="L198" s="191"/>
      <c r="M198" s="191"/>
      <c r="N198" s="191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hidden="1" customHeight="1" x14ac:dyDescent="0.25">
      <c r="A199" s="287"/>
      <c r="B199" s="287"/>
      <c r="C199" s="287"/>
      <c r="D199" s="287"/>
      <c r="E199" s="287"/>
      <c r="F199" s="287"/>
      <c r="G199" s="287"/>
      <c r="H199" s="191"/>
      <c r="I199" s="191"/>
      <c r="J199" s="191"/>
      <c r="K199" s="191"/>
      <c r="L199" s="191"/>
      <c r="M199" s="191"/>
      <c r="N199" s="191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hidden="1" customHeight="1" x14ac:dyDescent="0.25">
      <c r="A200" s="16" t="s">
        <v>248</v>
      </c>
      <c r="B200" s="4"/>
      <c r="C200" s="4"/>
      <c r="D200" s="4"/>
      <c r="E200" s="23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7.75" hidden="1" customHeight="1" x14ac:dyDescent="0.2">
      <c r="A201" s="586" t="s">
        <v>220</v>
      </c>
      <c r="B201" s="588" t="s">
        <v>186</v>
      </c>
      <c r="C201" s="212"/>
      <c r="D201" s="212"/>
      <c r="E201" s="589" t="s">
        <v>187</v>
      </c>
      <c r="F201" s="589" t="s">
        <v>188</v>
      </c>
      <c r="G201" s="589" t="s">
        <v>189</v>
      </c>
      <c r="H201" s="592"/>
      <c r="I201" s="591"/>
      <c r="J201" s="591"/>
      <c r="K201" s="591"/>
      <c r="L201" s="591"/>
      <c r="M201" s="591"/>
      <c r="N201" s="591"/>
      <c r="O201" s="234" t="s">
        <v>201</v>
      </c>
      <c r="P201" s="234" t="s">
        <v>202</v>
      </c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spans="1:26" ht="15" hidden="1" customHeight="1" x14ac:dyDescent="0.2">
      <c r="A202" s="587"/>
      <c r="B202" s="587"/>
      <c r="C202" s="213"/>
      <c r="D202" s="213"/>
      <c r="E202" s="587"/>
      <c r="F202" s="587"/>
      <c r="G202" s="587"/>
      <c r="H202" s="593"/>
      <c r="I202" s="584"/>
      <c r="J202" s="584"/>
      <c r="K202" s="584"/>
      <c r="L202" s="584"/>
      <c r="M202" s="584"/>
      <c r="N202" s="584"/>
      <c r="O202" s="191"/>
      <c r="P202" s="191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spans="1:26" ht="30.75" hidden="1" customHeight="1" x14ac:dyDescent="0.25">
      <c r="A203" s="214">
        <v>45</v>
      </c>
      <c r="B203" s="215" t="s">
        <v>253</v>
      </c>
      <c r="C203" s="215"/>
      <c r="D203" s="215"/>
      <c r="E203" s="216">
        <f t="shared" ref="E203:G203" si="73">SUM(E204)</f>
        <v>10687111</v>
      </c>
      <c r="F203" s="216">
        <f t="shared" si="73"/>
        <v>10687410</v>
      </c>
      <c r="G203" s="217">
        <f t="shared" si="73"/>
        <v>0</v>
      </c>
      <c r="H203" s="181"/>
      <c r="I203" s="181"/>
      <c r="J203" s="181"/>
      <c r="K203" s="181"/>
      <c r="L203" s="181"/>
      <c r="M203" s="181"/>
      <c r="N203" s="181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spans="1:26" ht="16.5" hidden="1" customHeight="1" x14ac:dyDescent="0.25">
      <c r="A204" s="222">
        <v>451</v>
      </c>
      <c r="B204" s="223" t="s">
        <v>251</v>
      </c>
      <c r="C204" s="223"/>
      <c r="D204" s="223"/>
      <c r="E204" s="239">
        <v>10687111</v>
      </c>
      <c r="F204" s="239">
        <v>10687410</v>
      </c>
      <c r="G204" s="240"/>
      <c r="H204" s="238"/>
      <c r="I204" s="238"/>
      <c r="J204" s="238"/>
      <c r="K204" s="238"/>
      <c r="L204" s="238"/>
      <c r="M204" s="238"/>
      <c r="N204" s="238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hidden="1" customHeight="1" x14ac:dyDescent="0.25">
      <c r="A205" s="596" t="s">
        <v>223</v>
      </c>
      <c r="B205" s="555"/>
      <c r="C205" s="248"/>
      <c r="D205" s="248"/>
      <c r="E205" s="227">
        <f t="shared" ref="E205:G205" si="74">SUM(E203)</f>
        <v>10687111</v>
      </c>
      <c r="F205" s="227">
        <f t="shared" si="74"/>
        <v>10687410</v>
      </c>
      <c r="G205" s="227">
        <f t="shared" si="74"/>
        <v>0</v>
      </c>
      <c r="H205" s="181"/>
      <c r="I205" s="181"/>
      <c r="J205" s="181"/>
      <c r="K205" s="181"/>
      <c r="L205" s="181"/>
      <c r="M205" s="181"/>
      <c r="N205" s="181"/>
      <c r="O205" s="258" t="e">
        <f t="shared" ref="O205:Q205" si="75">SUM(#REF!,#REF!,#REF!,#REF!,#REF!)</f>
        <v>#REF!</v>
      </c>
      <c r="P205" s="227" t="e">
        <f t="shared" si="75"/>
        <v>#REF!</v>
      </c>
      <c r="Q205" s="227" t="e">
        <f t="shared" si="75"/>
        <v>#REF!</v>
      </c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" hidden="1" customHeight="1" x14ac:dyDescent="0.25">
      <c r="A206" s="228"/>
      <c r="B206" s="228"/>
      <c r="C206" s="228"/>
      <c r="D206" s="228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" hidden="1" customHeight="1" x14ac:dyDescent="0.25">
      <c r="A207" s="597" t="s">
        <v>254</v>
      </c>
      <c r="B207" s="584"/>
      <c r="C207" s="584"/>
      <c r="D207" s="584"/>
      <c r="E207" s="584"/>
      <c r="F207" s="584"/>
      <c r="G207" s="584"/>
      <c r="H207" s="181"/>
      <c r="I207" s="181"/>
      <c r="J207" s="181"/>
      <c r="K207" s="181"/>
      <c r="L207" s="181"/>
      <c r="M207" s="181"/>
      <c r="N207" s="181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hidden="1" customHeight="1" x14ac:dyDescent="0.25">
      <c r="A208" s="16" t="s">
        <v>248</v>
      </c>
      <c r="B208" s="4"/>
      <c r="C208" s="4"/>
      <c r="D208" s="4"/>
      <c r="E208" s="23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8.5" hidden="1" customHeight="1" x14ac:dyDescent="0.2">
      <c r="A209" s="586" t="s">
        <v>220</v>
      </c>
      <c r="B209" s="588" t="s">
        <v>186</v>
      </c>
      <c r="C209" s="212"/>
      <c r="D209" s="212"/>
      <c r="E209" s="589" t="s">
        <v>187</v>
      </c>
      <c r="F209" s="589" t="s">
        <v>188</v>
      </c>
      <c r="G209" s="589" t="s">
        <v>189</v>
      </c>
      <c r="H209" s="592"/>
      <c r="I209" s="591"/>
      <c r="J209" s="591"/>
      <c r="K209" s="591"/>
      <c r="L209" s="591"/>
      <c r="M209" s="591"/>
      <c r="N209" s="591"/>
      <c r="O209" s="234" t="s">
        <v>201</v>
      </c>
      <c r="P209" s="234" t="s">
        <v>202</v>
      </c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</row>
    <row r="210" spans="1:26" ht="15" hidden="1" customHeight="1" x14ac:dyDescent="0.2">
      <c r="A210" s="587"/>
      <c r="B210" s="587"/>
      <c r="C210" s="213"/>
      <c r="D210" s="213"/>
      <c r="E210" s="587"/>
      <c r="F210" s="587"/>
      <c r="G210" s="587"/>
      <c r="H210" s="593"/>
      <c r="I210" s="584"/>
      <c r="J210" s="584"/>
      <c r="K210" s="584"/>
      <c r="L210" s="584"/>
      <c r="M210" s="584"/>
      <c r="N210" s="584"/>
      <c r="O210" s="191"/>
      <c r="P210" s="191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</row>
    <row r="211" spans="1:26" ht="30.75" hidden="1" customHeight="1" x14ac:dyDescent="0.25">
      <c r="A211" s="214">
        <v>42</v>
      </c>
      <c r="B211" s="215" t="s">
        <v>141</v>
      </c>
      <c r="C211" s="215"/>
      <c r="D211" s="215"/>
      <c r="E211" s="216">
        <f t="shared" ref="E211:G211" si="76">SUM(E212)</f>
        <v>6000000</v>
      </c>
      <c r="F211" s="216">
        <f t="shared" si="76"/>
        <v>0</v>
      </c>
      <c r="G211" s="217">
        <f t="shared" si="76"/>
        <v>0</v>
      </c>
      <c r="H211" s="181"/>
      <c r="I211" s="181"/>
      <c r="J211" s="181"/>
      <c r="K211" s="181"/>
      <c r="L211" s="181"/>
      <c r="M211" s="181"/>
      <c r="N211" s="181"/>
      <c r="O211" s="4"/>
      <c r="P211" s="4"/>
      <c r="Q211" s="197">
        <f>SUM(F211:K211)</f>
        <v>0</v>
      </c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hidden="1" customHeight="1" x14ac:dyDescent="0.25">
      <c r="A212" s="218">
        <v>422</v>
      </c>
      <c r="B212" s="219" t="s">
        <v>138</v>
      </c>
      <c r="C212" s="219"/>
      <c r="D212" s="219"/>
      <c r="E212" s="236">
        <v>6000000</v>
      </c>
      <c r="F212" s="236"/>
      <c r="G212" s="237"/>
      <c r="H212" s="238"/>
      <c r="I212" s="238"/>
      <c r="J212" s="238"/>
      <c r="K212" s="238"/>
      <c r="L212" s="238"/>
      <c r="M212" s="238"/>
      <c r="N212" s="238"/>
      <c r="O212" s="4"/>
      <c r="P212" s="4"/>
      <c r="Q212" s="197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0.75" hidden="1" customHeight="1" x14ac:dyDescent="0.25">
      <c r="A213" s="229">
        <v>45</v>
      </c>
      <c r="B213" s="230" t="s">
        <v>253</v>
      </c>
      <c r="C213" s="230"/>
      <c r="D213" s="230"/>
      <c r="E213" s="231">
        <f t="shared" ref="E213:G213" si="77">SUM(E214)</f>
        <v>2500000</v>
      </c>
      <c r="F213" s="231">
        <f t="shared" si="77"/>
        <v>0</v>
      </c>
      <c r="G213" s="232">
        <f t="shared" si="77"/>
        <v>0</v>
      </c>
      <c r="H213" s="181"/>
      <c r="I213" s="181"/>
      <c r="J213" s="181"/>
      <c r="K213" s="181"/>
      <c r="L213" s="181"/>
      <c r="M213" s="181"/>
      <c r="N213" s="181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spans="1:26" ht="15" hidden="1" customHeight="1" x14ac:dyDescent="0.25">
      <c r="A214" s="222">
        <v>451</v>
      </c>
      <c r="B214" s="223" t="s">
        <v>251</v>
      </c>
      <c r="C214" s="223"/>
      <c r="D214" s="223"/>
      <c r="E214" s="239">
        <v>2500000</v>
      </c>
      <c r="F214" s="239"/>
      <c r="G214" s="240"/>
      <c r="H214" s="238"/>
      <c r="I214" s="238"/>
      <c r="J214" s="238"/>
      <c r="K214" s="238"/>
      <c r="L214" s="238"/>
      <c r="M214" s="238"/>
      <c r="N214" s="23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hidden="1" customHeight="1" x14ac:dyDescent="0.25">
      <c r="A215" s="596" t="s">
        <v>223</v>
      </c>
      <c r="B215" s="555"/>
      <c r="C215" s="248"/>
      <c r="D215" s="248"/>
      <c r="E215" s="227">
        <f t="shared" ref="E215:G215" si="78">SUM(E211,E213)</f>
        <v>8500000</v>
      </c>
      <c r="F215" s="227">
        <f t="shared" si="78"/>
        <v>0</v>
      </c>
      <c r="G215" s="227">
        <f t="shared" si="78"/>
        <v>0</v>
      </c>
      <c r="H215" s="181"/>
      <c r="I215" s="181"/>
      <c r="J215" s="181"/>
      <c r="K215" s="181"/>
      <c r="L215" s="181"/>
      <c r="M215" s="181"/>
      <c r="N215" s="181"/>
      <c r="O215" s="258" t="e">
        <f t="shared" ref="O215:Q215" si="79">SUM(#REF!,#REF!,#REF!,#REF!,O211)</f>
        <v>#REF!</v>
      </c>
      <c r="P215" s="227" t="e">
        <f t="shared" si="79"/>
        <v>#REF!</v>
      </c>
      <c r="Q215" s="227" t="e">
        <f t="shared" si="79"/>
        <v>#REF!</v>
      </c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2.5" hidden="1" customHeight="1" x14ac:dyDescent="0.25">
      <c r="A216" s="605" t="s">
        <v>255</v>
      </c>
      <c r="B216" s="606"/>
      <c r="C216" s="606"/>
      <c r="D216" s="606"/>
      <c r="E216" s="606"/>
      <c r="F216" s="606"/>
      <c r="G216" s="60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hidden="1" customHeight="1" x14ac:dyDescent="0.25">
      <c r="A217" s="4"/>
      <c r="B217" s="4"/>
      <c r="C217" s="4"/>
      <c r="D217" s="4"/>
      <c r="E217" s="28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hidden="1" customHeight="1" x14ac:dyDescent="0.25">
      <c r="A218" s="282">
        <v>1</v>
      </c>
      <c r="B218" s="16" t="s">
        <v>65</v>
      </c>
      <c r="C218" s="16"/>
      <c r="D218" s="16"/>
      <c r="E218" s="235">
        <f t="shared" ref="E218:G218" si="80">SUM(E70)</f>
        <v>4243113</v>
      </c>
      <c r="F218" s="235">
        <f t="shared" si="80"/>
        <v>4243113</v>
      </c>
      <c r="G218" s="235">
        <f t="shared" si="80"/>
        <v>4243113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hidden="1" customHeight="1" x14ac:dyDescent="0.25">
      <c r="A219" s="282">
        <v>3</v>
      </c>
      <c r="B219" s="16" t="s">
        <v>106</v>
      </c>
      <c r="C219" s="16"/>
      <c r="D219" s="16"/>
      <c r="E219" s="235">
        <f t="shared" ref="E219:G219" si="81">SUM(E84)</f>
        <v>2600000</v>
      </c>
      <c r="F219" s="235">
        <f t="shared" si="81"/>
        <v>2600000</v>
      </c>
      <c r="G219" s="235">
        <f t="shared" si="81"/>
        <v>2600000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hidden="1" customHeight="1" x14ac:dyDescent="0.25">
      <c r="A220" s="282">
        <v>4</v>
      </c>
      <c r="B220" s="16" t="s">
        <v>180</v>
      </c>
      <c r="C220" s="16"/>
      <c r="D220" s="16"/>
      <c r="E220" s="235">
        <f t="shared" ref="E220:G220" si="82">SUM(E103)</f>
        <v>133878715</v>
      </c>
      <c r="F220" s="235">
        <f t="shared" si="82"/>
        <v>133103420</v>
      </c>
      <c r="G220" s="235">
        <f t="shared" si="82"/>
        <v>133093420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hidden="1" customHeight="1" x14ac:dyDescent="0.25">
      <c r="A221" s="282">
        <v>5</v>
      </c>
      <c r="B221" s="16" t="s">
        <v>256</v>
      </c>
      <c r="C221" s="16"/>
      <c r="D221" s="16"/>
      <c r="E221" s="235">
        <f t="shared" ref="E221:G221" si="83">SUM(E196,E205,E215)</f>
        <v>52412794</v>
      </c>
      <c r="F221" s="235">
        <f t="shared" si="83"/>
        <v>10687410</v>
      </c>
      <c r="G221" s="235">
        <f t="shared" si="83"/>
        <v>0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hidden="1" customHeight="1" x14ac:dyDescent="0.25">
      <c r="A222" s="282">
        <v>6</v>
      </c>
      <c r="B222" s="16" t="s">
        <v>56</v>
      </c>
      <c r="C222" s="16"/>
      <c r="D222" s="16"/>
      <c r="E222" s="235">
        <f t="shared" ref="E222:G222" si="84">SUM(E114)</f>
        <v>1140740</v>
      </c>
      <c r="F222" s="235">
        <f t="shared" si="84"/>
        <v>1000000</v>
      </c>
      <c r="G222" s="235">
        <f t="shared" si="84"/>
        <v>1000000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0.75" hidden="1" customHeight="1" x14ac:dyDescent="0.25">
      <c r="A223" s="228">
        <v>7</v>
      </c>
      <c r="B223" s="289" t="s">
        <v>237</v>
      </c>
      <c r="C223" s="289"/>
      <c r="D223" s="289"/>
      <c r="E223" s="181">
        <f t="shared" ref="E223:G223" si="85">SUM(E183)</f>
        <v>100000</v>
      </c>
      <c r="F223" s="181">
        <f t="shared" si="85"/>
        <v>100000</v>
      </c>
      <c r="G223" s="181">
        <f t="shared" si="85"/>
        <v>100000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hidden="1" customHeight="1" x14ac:dyDescent="0.25">
      <c r="A224" s="282"/>
      <c r="B224" s="16"/>
      <c r="C224" s="16"/>
      <c r="D224" s="16"/>
      <c r="E224" s="235"/>
      <c r="F224" s="235"/>
      <c r="G224" s="23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hidden="1" customHeight="1" x14ac:dyDescent="0.25">
      <c r="A225" s="21"/>
      <c r="B225" s="16"/>
      <c r="C225" s="16"/>
      <c r="D225" s="16"/>
      <c r="E225" s="235">
        <f t="shared" ref="E225:G225" si="86">SUM(E218,E219,E220,E221,E222,E223)</f>
        <v>194375362</v>
      </c>
      <c r="F225" s="235">
        <f t="shared" si="86"/>
        <v>151733943</v>
      </c>
      <c r="G225" s="235">
        <f t="shared" si="86"/>
        <v>141036533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hidden="1" customHeight="1" x14ac:dyDescent="0.25">
      <c r="A226" s="21"/>
      <c r="B226" s="16"/>
      <c r="C226" s="16"/>
      <c r="D226" s="16"/>
      <c r="E226" s="235"/>
      <c r="F226" s="235"/>
      <c r="G226" s="23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7.75" hidden="1" customHeight="1" x14ac:dyDescent="0.25">
      <c r="A227" s="607" t="s">
        <v>257</v>
      </c>
      <c r="B227" s="584"/>
      <c r="C227" s="584"/>
      <c r="D227" s="584"/>
      <c r="E227" s="584"/>
      <c r="F227" s="584"/>
      <c r="G227" s="584"/>
      <c r="H227" s="20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hidden="1" customHeight="1" x14ac:dyDescent="0.25">
      <c r="A228" s="597" t="s">
        <v>217</v>
      </c>
      <c r="B228" s="584"/>
      <c r="C228" s="584"/>
      <c r="D228" s="584"/>
      <c r="E228" s="584"/>
      <c r="F228" s="228"/>
      <c r="G228" s="228"/>
      <c r="H228" s="20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5.5" hidden="1" customHeight="1" x14ac:dyDescent="0.25">
      <c r="A229" s="608" t="s">
        <v>258</v>
      </c>
      <c r="B229" s="601"/>
      <c r="C229" s="601"/>
      <c r="D229" s="601"/>
      <c r="E229" s="601"/>
      <c r="F229" s="601"/>
      <c r="G229" s="601"/>
      <c r="H229" s="20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hidden="1" customHeight="1" x14ac:dyDescent="0.25">
      <c r="A230" s="586" t="s">
        <v>220</v>
      </c>
      <c r="B230" s="588" t="s">
        <v>186</v>
      </c>
      <c r="C230" s="212"/>
      <c r="D230" s="212"/>
      <c r="E230" s="589" t="s">
        <v>187</v>
      </c>
      <c r="F230" s="589" t="s">
        <v>188</v>
      </c>
      <c r="G230" s="589" t="s">
        <v>189</v>
      </c>
      <c r="H230" s="20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7.5" hidden="1" customHeight="1" x14ac:dyDescent="0.25">
      <c r="A231" s="587"/>
      <c r="B231" s="587"/>
      <c r="C231" s="213"/>
      <c r="D231" s="213"/>
      <c r="E231" s="587"/>
      <c r="F231" s="587"/>
      <c r="G231" s="587"/>
      <c r="H231" s="20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hidden="1" customHeight="1" x14ac:dyDescent="0.25">
      <c r="A232" s="214">
        <v>922</v>
      </c>
      <c r="B232" s="215" t="s">
        <v>69</v>
      </c>
      <c r="C232" s="215"/>
      <c r="D232" s="215"/>
      <c r="E232" s="216">
        <f t="shared" ref="E232:G232" si="87">SUM(E233)</f>
        <v>16761388</v>
      </c>
      <c r="F232" s="216">
        <f t="shared" si="87"/>
        <v>10000000</v>
      </c>
      <c r="G232" s="217">
        <f t="shared" si="87"/>
        <v>10000000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hidden="1" customHeight="1" x14ac:dyDescent="0.25">
      <c r="A233" s="222">
        <v>92221</v>
      </c>
      <c r="B233" s="223" t="s">
        <v>259</v>
      </c>
      <c r="C233" s="223"/>
      <c r="D233" s="223"/>
      <c r="E233" s="239">
        <v>16761388</v>
      </c>
      <c r="F233" s="239">
        <v>10000000</v>
      </c>
      <c r="G233" s="225">
        <v>10000000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hidden="1" customHeight="1" x14ac:dyDescent="0.25">
      <c r="A234" s="596" t="s">
        <v>223</v>
      </c>
      <c r="B234" s="555"/>
      <c r="C234" s="248"/>
      <c r="D234" s="248"/>
      <c r="E234" s="227">
        <f t="shared" ref="E234:G234" si="88">SUM(E232)</f>
        <v>16761388</v>
      </c>
      <c r="F234" s="227">
        <f t="shared" si="88"/>
        <v>10000000</v>
      </c>
      <c r="G234" s="227">
        <f t="shared" si="88"/>
        <v>10000000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hidden="1" customHeight="1" x14ac:dyDescent="0.25">
      <c r="A235" s="228"/>
      <c r="B235" s="228"/>
      <c r="C235" s="228"/>
      <c r="D235" s="228"/>
      <c r="E235" s="181"/>
      <c r="F235" s="181"/>
      <c r="G235" s="18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hidden="1" customHeight="1" x14ac:dyDescent="0.25">
      <c r="A236" s="21"/>
      <c r="B236" s="16"/>
      <c r="C236" s="16"/>
      <c r="D236" s="16"/>
      <c r="E236" s="235"/>
      <c r="F236" s="235"/>
      <c r="G236" s="23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hidden="1" customHeight="1" x14ac:dyDescent="0.25">
      <c r="A237" s="596" t="s">
        <v>260</v>
      </c>
      <c r="B237" s="555"/>
      <c r="C237" s="248"/>
      <c r="D237" s="248"/>
      <c r="E237" s="290">
        <f t="shared" ref="E237:G237" si="89">SUM(E70,E84,E103,E114,E183,E196,E205,E215)</f>
        <v>194375362</v>
      </c>
      <c r="F237" s="290">
        <f t="shared" si="89"/>
        <v>151733943</v>
      </c>
      <c r="G237" s="290">
        <f t="shared" si="89"/>
        <v>141036533</v>
      </c>
      <c r="H237" s="16"/>
      <c r="I237" s="16"/>
      <c r="J237" s="16"/>
      <c r="K237" s="16"/>
      <c r="L237" s="16"/>
      <c r="M237" s="16"/>
      <c r="N237" s="16"/>
      <c r="O237" s="291" t="e">
        <f t="shared" ref="O237:P237" si="90">SUM(#REF!,O119,#REF!,O146,O159,O173,#REF!)</f>
        <v>#REF!</v>
      </c>
      <c r="P237" s="290" t="e">
        <f t="shared" si="90"/>
        <v>#REF!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hidden="1" customHeight="1" x14ac:dyDescent="0.25">
      <c r="A238" s="596" t="s">
        <v>261</v>
      </c>
      <c r="B238" s="555"/>
      <c r="C238" s="248"/>
      <c r="D238" s="248"/>
      <c r="E238" s="249">
        <f t="shared" ref="E238:G238" si="91">SUM(E237,E234)</f>
        <v>211136750</v>
      </c>
      <c r="F238" s="249">
        <f t="shared" si="91"/>
        <v>161733943</v>
      </c>
      <c r="G238" s="249">
        <f t="shared" si="91"/>
        <v>151036533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hidden="1" customHeight="1" x14ac:dyDescent="0.25">
      <c r="A239" s="228"/>
      <c r="B239" s="228"/>
      <c r="C239" s="228"/>
      <c r="D239" s="228"/>
      <c r="E239" s="206"/>
      <c r="F239" s="206"/>
      <c r="G239" s="206"/>
      <c r="H239" s="16"/>
      <c r="I239" s="16"/>
      <c r="J239" s="16"/>
      <c r="K239" s="16"/>
      <c r="L239" s="16"/>
      <c r="M239" s="16"/>
      <c r="N239" s="16"/>
      <c r="O239" s="16"/>
      <c r="P239" s="16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292"/>
      <c r="B240" s="292"/>
      <c r="C240" s="292"/>
      <c r="D240" s="292"/>
      <c r="E240" s="179"/>
      <c r="F240" s="179"/>
      <c r="G240" s="179"/>
      <c r="H240" s="16"/>
      <c r="I240" s="16"/>
      <c r="J240" s="16"/>
      <c r="K240" s="16"/>
      <c r="L240" s="16"/>
      <c r="M240" s="16"/>
      <c r="N240" s="16"/>
      <c r="O240" s="16"/>
      <c r="P240" s="16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609" t="s">
        <v>262</v>
      </c>
      <c r="B241" s="550"/>
      <c r="C241" s="550"/>
      <c r="D241" s="550"/>
      <c r="E241" s="550"/>
      <c r="F241" s="550"/>
      <c r="G241" s="551"/>
      <c r="H241" s="29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293"/>
      <c r="B242" s="293"/>
      <c r="C242" s="293"/>
      <c r="D242" s="293"/>
      <c r="E242" s="294"/>
      <c r="F242" s="293"/>
      <c r="G242" s="293"/>
      <c r="H242" s="29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4.5" customHeight="1" x14ac:dyDescent="0.25">
      <c r="A243" s="295" t="s">
        <v>263</v>
      </c>
      <c r="B243" s="296" t="s">
        <v>264</v>
      </c>
      <c r="C243" s="297" t="s">
        <v>265</v>
      </c>
      <c r="D243" s="297" t="s">
        <v>266</v>
      </c>
      <c r="E243" s="298" t="s">
        <v>267</v>
      </c>
      <c r="F243" s="298" t="s">
        <v>268</v>
      </c>
      <c r="G243" s="298" t="s">
        <v>269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299">
        <v>1</v>
      </c>
      <c r="B244" s="300" t="s">
        <v>151</v>
      </c>
      <c r="C244" s="301"/>
      <c r="D244" s="302"/>
      <c r="E244" s="303"/>
      <c r="F244" s="304"/>
      <c r="G244" s="305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306"/>
      <c r="B245" s="307" t="s">
        <v>270</v>
      </c>
      <c r="C245" s="308" t="e">
        <f>SUM('RAČUN PRIHODA I RASHODA'!#REF!)</f>
        <v>#REF!</v>
      </c>
      <c r="D245" s="309" t="e">
        <f>SUM('RAČUN PRIHODA I RASHODA'!#REF!)</f>
        <v>#REF!</v>
      </c>
      <c r="E245" s="309">
        <v>137967</v>
      </c>
      <c r="F245" s="309">
        <v>36299</v>
      </c>
      <c r="G245" s="310">
        <v>36299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311"/>
      <c r="B246" s="312" t="s">
        <v>271</v>
      </c>
      <c r="C246" s="313" t="e">
        <f>SUM('RAČUN PRIHODA I RASHODA'!#REF!,'RAČUN PRIHODA I RASHODA'!#REF!,'RAČUN PRIHODA I RASHODA'!#REF!)</f>
        <v>#REF!</v>
      </c>
      <c r="D246" s="314" t="e">
        <f>SUM('RAČUN PRIHODA I RASHODA'!#REF!,'RAČUN PRIHODA I RASHODA'!#REF!,'RAČUN PRIHODA I RASHODA'!#REF!)</f>
        <v>#REF!</v>
      </c>
      <c r="E246" s="314">
        <v>138327</v>
      </c>
      <c r="F246" s="314">
        <v>36299</v>
      </c>
      <c r="G246" s="315">
        <v>36299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610" t="s">
        <v>272</v>
      </c>
      <c r="B247" s="611"/>
      <c r="C247" s="316" t="e">
        <f t="shared" ref="C247:E247" si="92">SUM(C245-C246-C281)</f>
        <v>#REF!</v>
      </c>
      <c r="D247" s="316" t="e">
        <f t="shared" si="92"/>
        <v>#REF!</v>
      </c>
      <c r="E247" s="316">
        <f t="shared" si="92"/>
        <v>-360</v>
      </c>
      <c r="F247" s="316">
        <v>0</v>
      </c>
      <c r="G247" s="316">
        <v>0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299" t="s">
        <v>273</v>
      </c>
      <c r="B248" s="317" t="s">
        <v>106</v>
      </c>
      <c r="C248" s="318"/>
      <c r="D248" s="319"/>
      <c r="E248" s="319"/>
      <c r="F248" s="320"/>
      <c r="G248" s="3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306"/>
      <c r="B249" s="322" t="s">
        <v>270</v>
      </c>
      <c r="C249" s="323" t="e">
        <f>SUM('RAČUN PRIHODA I RASHODA'!#REF!)</f>
        <v>#REF!</v>
      </c>
      <c r="D249" s="324" t="e">
        <f>SUM('RAČUN PRIHODA I RASHODA'!#REF!)</f>
        <v>#REF!</v>
      </c>
      <c r="E249" s="324">
        <v>9241</v>
      </c>
      <c r="F249" s="324">
        <v>8225</v>
      </c>
      <c r="G249" s="325">
        <v>8225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311"/>
      <c r="B250" s="326" t="s">
        <v>271</v>
      </c>
      <c r="C250" s="327" t="e">
        <f>SUM('RAČUN PRIHODA I RASHODA'!#REF!,'RAČUN PRIHODA I RASHODA'!#REF!,'RAČUN PRIHODA I RASHODA'!#REF!,'RAČUN PRIHODA I RASHODA'!#REF!,'RAČUN PRIHODA I RASHODA'!#REF!)</f>
        <v>#REF!</v>
      </c>
      <c r="D250" s="328" t="e">
        <f>SUM('RAČUN PRIHODA I RASHODA'!#REF!,'RAČUN PRIHODA I RASHODA'!#REF!,'RAČUN PRIHODA I RASHODA'!#REF!,'RAČUN PRIHODA I RASHODA'!#REF!,'RAČUN PRIHODA I RASHODA'!#REF!)</f>
        <v>#REF!</v>
      </c>
      <c r="E250" s="328">
        <v>10405</v>
      </c>
      <c r="F250" s="328">
        <v>8225</v>
      </c>
      <c r="G250" s="329">
        <v>8225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610" t="s">
        <v>274</v>
      </c>
      <c r="B251" s="611"/>
      <c r="C251" s="330" t="e">
        <f t="shared" ref="C251:G251" si="93">SUM(C249-C250)</f>
        <v>#REF!</v>
      </c>
      <c r="D251" s="316" t="e">
        <f t="shared" si="93"/>
        <v>#REF!</v>
      </c>
      <c r="E251" s="316">
        <v>-1164</v>
      </c>
      <c r="F251" s="316">
        <f t="shared" si="93"/>
        <v>0</v>
      </c>
      <c r="G251" s="331">
        <f t="shared" si="93"/>
        <v>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299" t="s">
        <v>275</v>
      </c>
      <c r="B252" s="317" t="s">
        <v>45</v>
      </c>
      <c r="C252" s="332"/>
      <c r="D252" s="333"/>
      <c r="E252" s="333"/>
      <c r="F252" s="334"/>
      <c r="G252" s="335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306"/>
      <c r="B253" s="322" t="s">
        <v>270</v>
      </c>
      <c r="C253" s="323" t="e">
        <f>SUM('RAČUN PRIHODA I RASHODA'!#REF!)</f>
        <v>#REF!</v>
      </c>
      <c r="D253" s="324" t="e">
        <f>SUM('RAČUN PRIHODA I RASHODA'!#REF!)</f>
        <v>#REF!</v>
      </c>
      <c r="E253" s="324">
        <v>1525</v>
      </c>
      <c r="F253" s="324">
        <v>500</v>
      </c>
      <c r="G253" s="325">
        <v>500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311"/>
      <c r="B254" s="326" t="s">
        <v>271</v>
      </c>
      <c r="C254" s="327" t="e">
        <f>SUM('RAČUN PRIHODA I RASHODA'!#REF!,'RAČUN PRIHODA I RASHODA'!#REF!,'RAČUN PRIHODA I RASHODA'!#REF!,'RAČUN PRIHODA I RASHODA'!#REF!)</f>
        <v>#REF!</v>
      </c>
      <c r="D254" s="328" t="e">
        <f>SUM('RAČUN PRIHODA I RASHODA'!#REF!,'RAČUN PRIHODA I RASHODA'!#REF!,'RAČUN PRIHODA I RASHODA'!#REF!,'RAČUN PRIHODA I RASHODA'!#REF!)</f>
        <v>#REF!</v>
      </c>
      <c r="E254" s="328">
        <v>1395</v>
      </c>
      <c r="F254" s="328">
        <v>500</v>
      </c>
      <c r="G254" s="329">
        <v>500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610" t="s">
        <v>276</v>
      </c>
      <c r="B255" s="611"/>
      <c r="C255" s="330" t="e">
        <f t="shared" ref="C255:G255" si="94">SUM(C253-C254)</f>
        <v>#REF!</v>
      </c>
      <c r="D255" s="316" t="e">
        <f t="shared" si="94"/>
        <v>#REF!</v>
      </c>
      <c r="E255" s="316">
        <f>SUM(E253-E254)</f>
        <v>130</v>
      </c>
      <c r="F255" s="316">
        <f t="shared" si="94"/>
        <v>0</v>
      </c>
      <c r="G255" s="331">
        <f t="shared" si="94"/>
        <v>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299" t="s">
        <v>277</v>
      </c>
      <c r="B256" s="317" t="s">
        <v>134</v>
      </c>
      <c r="C256" s="332"/>
      <c r="D256" s="333"/>
      <c r="E256" s="333"/>
      <c r="F256" s="334"/>
      <c r="G256" s="335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306"/>
      <c r="B257" s="322" t="s">
        <v>270</v>
      </c>
      <c r="C257" s="323" t="e">
        <f>SUM('RAČUN PRIHODA I RASHODA'!#REF!)</f>
        <v>#REF!</v>
      </c>
      <c r="D257" s="324" t="e">
        <f>SUM('RAČUN PRIHODA I RASHODA'!#REF!)</f>
        <v>#REF!</v>
      </c>
      <c r="E257" s="324">
        <v>534257</v>
      </c>
      <c r="F257" s="324">
        <v>499534</v>
      </c>
      <c r="G257" s="325">
        <v>499534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311"/>
      <c r="B258" s="326" t="s">
        <v>271</v>
      </c>
      <c r="C258" s="327" t="e">
        <f>SUM('RAČUN PRIHODA I RASHODA'!#REF!,'RAČUN PRIHODA I RASHODA'!#REF!,'RAČUN PRIHODA I RASHODA'!#REF!,'RAČUN PRIHODA I RASHODA'!#REF!)</f>
        <v>#REF!</v>
      </c>
      <c r="D258" s="328" t="e">
        <f>SUM('RAČUN PRIHODA I RASHODA'!#REF!,'RAČUN PRIHODA I RASHODA'!#REF!,'RAČUN PRIHODA I RASHODA'!#REF!,'RAČUN PRIHODA I RASHODA'!#REF!)</f>
        <v>#REF!</v>
      </c>
      <c r="E258" s="328">
        <v>539286</v>
      </c>
      <c r="F258" s="328">
        <v>499534</v>
      </c>
      <c r="G258" s="329">
        <v>499534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610" t="s">
        <v>276</v>
      </c>
      <c r="B259" s="611"/>
      <c r="C259" s="336" t="e">
        <f t="shared" ref="C259:G259" si="95">SUM(C257-C258)</f>
        <v>#REF!</v>
      </c>
      <c r="D259" s="337" t="e">
        <f t="shared" si="95"/>
        <v>#REF!</v>
      </c>
      <c r="E259" s="337">
        <f t="shared" si="95"/>
        <v>-5029</v>
      </c>
      <c r="F259" s="337">
        <f t="shared" si="95"/>
        <v>0</v>
      </c>
      <c r="G259" s="338">
        <f t="shared" si="95"/>
        <v>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299" t="s">
        <v>278</v>
      </c>
      <c r="B260" s="317" t="s">
        <v>56</v>
      </c>
      <c r="C260" s="332"/>
      <c r="D260" s="333"/>
      <c r="E260" s="333"/>
      <c r="F260" s="334"/>
      <c r="G260" s="335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306"/>
      <c r="B261" s="322" t="s">
        <v>270</v>
      </c>
      <c r="C261" s="323" t="e">
        <f>SUM('RAČUN PRIHODA I RASHODA'!#REF!)</f>
        <v>#REF!</v>
      </c>
      <c r="D261" s="324" t="e">
        <f>SUM('RAČUN PRIHODA I RASHODA'!#REF!)</f>
        <v>#REF!</v>
      </c>
      <c r="E261" s="324">
        <v>3815</v>
      </c>
      <c r="F261" s="324">
        <v>292</v>
      </c>
      <c r="G261" s="325">
        <v>292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311"/>
      <c r="B262" s="326" t="s">
        <v>271</v>
      </c>
      <c r="C262" s="327" t="e">
        <f>SUM('RAČUN PRIHODA I RASHODA'!#REF!,'RAČUN PRIHODA I RASHODA'!#REF!)</f>
        <v>#REF!</v>
      </c>
      <c r="D262" s="328" t="e">
        <f>SUM('RAČUN PRIHODA I RASHODA'!#REF!,'RAČUN PRIHODA I RASHODA'!#REF!)</f>
        <v>#REF!</v>
      </c>
      <c r="E262" s="328">
        <v>3629</v>
      </c>
      <c r="F262" s="328">
        <v>0</v>
      </c>
      <c r="G262" s="329">
        <v>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610" t="s">
        <v>279</v>
      </c>
      <c r="B263" s="611"/>
      <c r="C263" s="336" t="e">
        <f t="shared" ref="C263:G263" si="96">SUM(C261-C262)</f>
        <v>#REF!</v>
      </c>
      <c r="D263" s="337" t="e">
        <f t="shared" si="96"/>
        <v>#REF!</v>
      </c>
      <c r="E263" s="337">
        <f t="shared" si="96"/>
        <v>186</v>
      </c>
      <c r="F263" s="337">
        <f t="shared" si="96"/>
        <v>292</v>
      </c>
      <c r="G263" s="338">
        <f t="shared" si="96"/>
        <v>292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0.75" customHeight="1" x14ac:dyDescent="0.25">
      <c r="A264" s="299" t="s">
        <v>280</v>
      </c>
      <c r="B264" s="339" t="s">
        <v>237</v>
      </c>
      <c r="C264" s="340"/>
      <c r="D264" s="337"/>
      <c r="E264" s="337"/>
      <c r="F264" s="337"/>
      <c r="G264" s="33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5">
      <c r="A265" s="306"/>
      <c r="B265" s="322" t="s">
        <v>270</v>
      </c>
      <c r="C265" s="323" t="e">
        <f>SUM('RAČUN PRIHODA I RASHODA'!#REF!)</f>
        <v>#REF!</v>
      </c>
      <c r="D265" s="324" t="e">
        <f>SUM('RAČUN PRIHODA I RASHODA'!#REF!)</f>
        <v>#REF!</v>
      </c>
      <c r="E265" s="324">
        <v>0</v>
      </c>
      <c r="F265" s="324">
        <v>0</v>
      </c>
      <c r="G265" s="325">
        <v>89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5">
      <c r="A266" s="341"/>
      <c r="B266" s="342" t="s">
        <v>271</v>
      </c>
      <c r="C266" s="327" t="e">
        <f>SUM('RAČUN PRIHODA I RASHODA'!#REF!)</f>
        <v>#REF!</v>
      </c>
      <c r="D266" s="328" t="e">
        <f>SUM('RAČUN PRIHODA I RASHODA'!#REF!)</f>
        <v>#REF!</v>
      </c>
      <c r="E266" s="328">
        <v>0</v>
      </c>
      <c r="F266" s="328">
        <v>0</v>
      </c>
      <c r="G266" s="32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610" t="s">
        <v>276</v>
      </c>
      <c r="B267" s="611"/>
      <c r="C267" s="336" t="e">
        <f t="shared" ref="C267:F267" si="97">SUM(C265-C266)</f>
        <v>#REF!</v>
      </c>
      <c r="D267" s="337" t="e">
        <f t="shared" si="97"/>
        <v>#REF!</v>
      </c>
      <c r="E267" s="337">
        <f t="shared" si="97"/>
        <v>0</v>
      </c>
      <c r="F267" s="337">
        <f t="shared" si="97"/>
        <v>0</v>
      </c>
      <c r="G267" s="33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299" t="s">
        <v>281</v>
      </c>
      <c r="B268" s="339" t="s">
        <v>282</v>
      </c>
      <c r="C268" s="340"/>
      <c r="D268" s="337"/>
      <c r="E268" s="337"/>
      <c r="F268" s="337"/>
      <c r="G268" s="33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306"/>
      <c r="B269" s="322" t="s">
        <v>283</v>
      </c>
      <c r="C269" s="323" t="e">
        <f>SUM('Račun financiranja'!#REF!)</f>
        <v>#REF!</v>
      </c>
      <c r="D269" s="323" t="e">
        <f>SUM('Račun financiranja'!#REF!)</f>
        <v>#REF!</v>
      </c>
      <c r="E269" s="323">
        <f>SUM('Račun financiranja'!G11)</f>
        <v>0</v>
      </c>
      <c r="F269" s="323" t="e">
        <f>SUM('Račun financiranja'!H11)</f>
        <v>#DIV/0!</v>
      </c>
      <c r="G269" s="323" t="e">
        <f>SUM('Račun financiranja'!I11)</f>
        <v>#DIV/0!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341"/>
      <c r="B270" s="342" t="s">
        <v>284</v>
      </c>
      <c r="C270" s="328" t="e">
        <f>SUM('Račun financiranja'!#REF!)</f>
        <v>#REF!</v>
      </c>
      <c r="D270" s="328" t="e">
        <f>SUM('Račun financiranja'!#REF!)</f>
        <v>#REF!</v>
      </c>
      <c r="E270" s="328">
        <f>SUM('Račun financiranja'!G12)</f>
        <v>0</v>
      </c>
      <c r="F270" s="328" t="e">
        <f>SUM('Račun financiranja'!H12)</f>
        <v>#DIV/0!</v>
      </c>
      <c r="G270" s="328" t="e">
        <f>SUM('Račun financiranja'!I12)</f>
        <v>#DIV/0!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610" t="s">
        <v>276</v>
      </c>
      <c r="B271" s="555"/>
      <c r="C271" s="336" t="e">
        <f t="shared" ref="C271:G271" si="98">SUM(C269-C270)</f>
        <v>#REF!</v>
      </c>
      <c r="D271" s="337" t="e">
        <f t="shared" si="98"/>
        <v>#REF!</v>
      </c>
      <c r="E271" s="337">
        <v>-6237</v>
      </c>
      <c r="F271" s="337" t="e">
        <f t="shared" si="98"/>
        <v>#DIV/0!</v>
      </c>
      <c r="G271" s="338" t="e">
        <f t="shared" si="98"/>
        <v>#DIV/0!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621" t="s">
        <v>366</v>
      </c>
      <c r="B272" s="622"/>
      <c r="C272" s="343"/>
      <c r="D272" s="344"/>
      <c r="E272" s="344">
        <v>3675</v>
      </c>
      <c r="F272" s="344"/>
      <c r="G272" s="34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612" t="s">
        <v>285</v>
      </c>
      <c r="B273" s="613"/>
      <c r="C273" s="346" t="e">
        <f t="shared" ref="C273:D273" si="99">SUM(C245,C249,C253,C257,C261,C265,C269)</f>
        <v>#REF!</v>
      </c>
      <c r="D273" s="347" t="e">
        <f t="shared" si="99"/>
        <v>#REF!</v>
      </c>
      <c r="E273" s="347">
        <v>686805</v>
      </c>
      <c r="F273" s="347">
        <v>544851</v>
      </c>
      <c r="G273" s="348">
        <v>544851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612" t="s">
        <v>143</v>
      </c>
      <c r="B274" s="613"/>
      <c r="C274" s="346" t="e">
        <f t="shared" ref="C274:D274" si="100">SUM(C246,C250,C254,C258,C262,C266,C270)</f>
        <v>#REF!</v>
      </c>
      <c r="D274" s="347" t="e">
        <f t="shared" si="100"/>
        <v>#REF!</v>
      </c>
      <c r="E274" s="347">
        <v>693042</v>
      </c>
      <c r="F274" s="347">
        <v>544851</v>
      </c>
      <c r="G274" s="348">
        <v>544851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614"/>
      <c r="B275" s="615"/>
      <c r="C275" s="349"/>
      <c r="D275" s="350"/>
      <c r="E275" s="351"/>
      <c r="F275" s="350"/>
      <c r="G275" s="35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616"/>
      <c r="B276" s="617"/>
      <c r="C276" s="353"/>
      <c r="D276" s="354"/>
      <c r="E276" s="354"/>
      <c r="F276" s="354"/>
      <c r="G276" s="35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616" t="s">
        <v>274</v>
      </c>
      <c r="B277" s="617"/>
      <c r="C277" s="356" t="e">
        <f t="shared" ref="C277:G277" si="101">-SUM(C251,C255)</f>
        <v>#REF!</v>
      </c>
      <c r="D277" s="354" t="e">
        <f t="shared" si="101"/>
        <v>#REF!</v>
      </c>
      <c r="E277" s="354">
        <v>0</v>
      </c>
      <c r="F277" s="354">
        <f t="shared" si="101"/>
        <v>0</v>
      </c>
      <c r="G277" s="355">
        <f t="shared" si="101"/>
        <v>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612" t="s">
        <v>286</v>
      </c>
      <c r="B278" s="618"/>
      <c r="C278" s="357" t="e">
        <f t="shared" ref="C278:D278" si="102">-SUM(C247)</f>
        <v>#REF!</v>
      </c>
      <c r="D278" s="347" t="e">
        <f t="shared" si="102"/>
        <v>#REF!</v>
      </c>
      <c r="E278" s="347">
        <v>2562</v>
      </c>
      <c r="F278" s="347">
        <f t="shared" ref="F278:G278" si="103">SUM(F247)</f>
        <v>0</v>
      </c>
      <c r="G278" s="348">
        <f t="shared" si="103"/>
        <v>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619"/>
      <c r="B279" s="620"/>
      <c r="C279" s="358"/>
      <c r="D279" s="359"/>
      <c r="E279" s="360">
        <v>0</v>
      </c>
      <c r="F279" s="359"/>
      <c r="G279" s="36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621" t="s">
        <v>287</v>
      </c>
      <c r="B280" s="622"/>
      <c r="C280" s="260" t="e">
        <f t="shared" ref="C280:G280" si="104">SUM(C269)</f>
        <v>#REF!</v>
      </c>
      <c r="D280" s="261" t="e">
        <f t="shared" si="104"/>
        <v>#REF!</v>
      </c>
      <c r="E280" s="261">
        <f t="shared" si="104"/>
        <v>0</v>
      </c>
      <c r="F280" s="261" t="e">
        <f t="shared" si="104"/>
        <v>#DIV/0!</v>
      </c>
      <c r="G280" s="362" t="e">
        <f t="shared" si="104"/>
        <v>#DIV/0!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614" t="s">
        <v>288</v>
      </c>
      <c r="B281" s="604"/>
      <c r="C281" s="363" t="e">
        <f t="shared" ref="C281:G281" si="105">SUM(C270)</f>
        <v>#REF!</v>
      </c>
      <c r="D281" s="364" t="e">
        <f t="shared" si="105"/>
        <v>#REF!</v>
      </c>
      <c r="E281" s="364">
        <f t="shared" si="105"/>
        <v>0</v>
      </c>
      <c r="F281" s="364" t="e">
        <f t="shared" si="105"/>
        <v>#DIV/0!</v>
      </c>
      <c r="G281" s="365" t="e">
        <f t="shared" si="105"/>
        <v>#DIV/0!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28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23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23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23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23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23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23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23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23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23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23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23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23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23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23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23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23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23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23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23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23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23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23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23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23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23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23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23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23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23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23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23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23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23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23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23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23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23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23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23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23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23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23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23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23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23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23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23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23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23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23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2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23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23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23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23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23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23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23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23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23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23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23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23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23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23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23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23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23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23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23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23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23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23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23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23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23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23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23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23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23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23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23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23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23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23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23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23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23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23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23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23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23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23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23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23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23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23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23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23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23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23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23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23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23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23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23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23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23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23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23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23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23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23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23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23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23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23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23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23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23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23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23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23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23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23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23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23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23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23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23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23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23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23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23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23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23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23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23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23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23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23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23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23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23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23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23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23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23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23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23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2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23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23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23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23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23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23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23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23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23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23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23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23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23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23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23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23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23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23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23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23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23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23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23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23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23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23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23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23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23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23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23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23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23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23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23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23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23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23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23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23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23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23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23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23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23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23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23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23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23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23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23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23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23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23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23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23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23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23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23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23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23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23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23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23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23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23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23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23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23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23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23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23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23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23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23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23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23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23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23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23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23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23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23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23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23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23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23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23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23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23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23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23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23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23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23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23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23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23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23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23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23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23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23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23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23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23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23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23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23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23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23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23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23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23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23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23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23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23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23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23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23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23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23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23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23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23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23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23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23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23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23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23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23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23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23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23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23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23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23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23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23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23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23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23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23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23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23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23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23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23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23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23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23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23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23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23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23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23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23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23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23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23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23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23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23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23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23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23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23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23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23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23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23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23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23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23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23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23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23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23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23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23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23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23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23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23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23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23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23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23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23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23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23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23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23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23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23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23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23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23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23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23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23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23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23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23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23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23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23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23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23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23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23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23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23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23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23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23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23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23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23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23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23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23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23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23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23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23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23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23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23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23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23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23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23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23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23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23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23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23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23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23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23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23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23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23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23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23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23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23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23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23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23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23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23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23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23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23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23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23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23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23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23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23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23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23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23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23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23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23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23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23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23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23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23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23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23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23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23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23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23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23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23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23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23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23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23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23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23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23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23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23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23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23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23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23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23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23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23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23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23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23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23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23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23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23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23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23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23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23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23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23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23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23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23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23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23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23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23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23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23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23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23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23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23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23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23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23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23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23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23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23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23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23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23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23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23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23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23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23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23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23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23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23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23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23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23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23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23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23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23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23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23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23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23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23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23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23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23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23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23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23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23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23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23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23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23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23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23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23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23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23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23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23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23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23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23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23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23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23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23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23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23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23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23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23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23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23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23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23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23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23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23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23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23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23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23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23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23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23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23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23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23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23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23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23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23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23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23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23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23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23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23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23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23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23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23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23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23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23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23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23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23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23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23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23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23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23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23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23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23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23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23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23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23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23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23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23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23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23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23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23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23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23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23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23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23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23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23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23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23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23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23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23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23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23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23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23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23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23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23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23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23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23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23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23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23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23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23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23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23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23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23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23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23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23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23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23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23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23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23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23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23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23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23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23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23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23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23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23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23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23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23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23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23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23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23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23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23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23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23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23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23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23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23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23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23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23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23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23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23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23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23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23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23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23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23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23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23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23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23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23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23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23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23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23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23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23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23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23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23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23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23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23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23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23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23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23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23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23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23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23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23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23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23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23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23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23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23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23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23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23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23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23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23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23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23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23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23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23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23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23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23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23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23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23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23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43">
    <mergeCell ref="J201:J202"/>
    <mergeCell ref="K201:K202"/>
    <mergeCell ref="L201:L202"/>
    <mergeCell ref="M201:M202"/>
    <mergeCell ref="N201:N202"/>
    <mergeCell ref="H133:H134"/>
    <mergeCell ref="I133:I134"/>
    <mergeCell ref="J133:J134"/>
    <mergeCell ref="K133:K134"/>
    <mergeCell ref="L133:L134"/>
    <mergeCell ref="M133:M134"/>
    <mergeCell ref="N133:N134"/>
    <mergeCell ref="H187:H188"/>
    <mergeCell ref="I187:I188"/>
    <mergeCell ref="J187:J188"/>
    <mergeCell ref="K187:K188"/>
    <mergeCell ref="L187:L188"/>
    <mergeCell ref="M187:M188"/>
    <mergeCell ref="N187:N188"/>
    <mergeCell ref="K177:K178"/>
    <mergeCell ref="L177:L178"/>
    <mergeCell ref="M177:M178"/>
    <mergeCell ref="N177:N178"/>
    <mergeCell ref="J162:J163"/>
    <mergeCell ref="A130:B130"/>
    <mergeCell ref="A132:E132"/>
    <mergeCell ref="A133:A134"/>
    <mergeCell ref="B133:B134"/>
    <mergeCell ref="E133:E134"/>
    <mergeCell ref="F133:F134"/>
    <mergeCell ref="G133:G134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4:B114"/>
    <mergeCell ref="A119:B119"/>
    <mergeCell ref="A121:E121"/>
    <mergeCell ref="A122:A123"/>
    <mergeCell ref="B122:B123"/>
    <mergeCell ref="E122:E123"/>
    <mergeCell ref="F122:F123"/>
    <mergeCell ref="I106:I107"/>
    <mergeCell ref="J106:J107"/>
    <mergeCell ref="K106:K107"/>
    <mergeCell ref="L106:L107"/>
    <mergeCell ref="M106:M107"/>
    <mergeCell ref="N106:N107"/>
    <mergeCell ref="A103:B103"/>
    <mergeCell ref="A106:A107"/>
    <mergeCell ref="B106:B107"/>
    <mergeCell ref="E106:E107"/>
    <mergeCell ref="F106:F107"/>
    <mergeCell ref="G106:G107"/>
    <mergeCell ref="H106:H107"/>
    <mergeCell ref="A277:B277"/>
    <mergeCell ref="A278:B278"/>
    <mergeCell ref="A279:B279"/>
    <mergeCell ref="A280:B280"/>
    <mergeCell ref="A281:B281"/>
    <mergeCell ref="A255:B255"/>
    <mergeCell ref="A259:B259"/>
    <mergeCell ref="A263:B263"/>
    <mergeCell ref="A267:B267"/>
    <mergeCell ref="A271:B271"/>
    <mergeCell ref="A272:B272"/>
    <mergeCell ref="A273:B273"/>
    <mergeCell ref="A234:B234"/>
    <mergeCell ref="A237:B237"/>
    <mergeCell ref="A238:B238"/>
    <mergeCell ref="A241:G241"/>
    <mergeCell ref="A247:B247"/>
    <mergeCell ref="A251:B251"/>
    <mergeCell ref="A274:B274"/>
    <mergeCell ref="A275:B275"/>
    <mergeCell ref="A276:B276"/>
    <mergeCell ref="E230:E231"/>
    <mergeCell ref="F230:F231"/>
    <mergeCell ref="A215:B215"/>
    <mergeCell ref="A216:G216"/>
    <mergeCell ref="A227:G227"/>
    <mergeCell ref="A228:E228"/>
    <mergeCell ref="A229:G229"/>
    <mergeCell ref="A230:A231"/>
    <mergeCell ref="G230:G231"/>
    <mergeCell ref="B230:B231"/>
    <mergeCell ref="J209:J210"/>
    <mergeCell ref="K209:K210"/>
    <mergeCell ref="L209:L210"/>
    <mergeCell ref="M209:M210"/>
    <mergeCell ref="N209:N210"/>
    <mergeCell ref="A205:B205"/>
    <mergeCell ref="A207:G207"/>
    <mergeCell ref="A209:A210"/>
    <mergeCell ref="B209:B210"/>
    <mergeCell ref="E209:E210"/>
    <mergeCell ref="F209:F210"/>
    <mergeCell ref="G209:G210"/>
    <mergeCell ref="A196:B196"/>
    <mergeCell ref="A198:G198"/>
    <mergeCell ref="A201:A202"/>
    <mergeCell ref="B201:B202"/>
    <mergeCell ref="E201:E202"/>
    <mergeCell ref="F201:F202"/>
    <mergeCell ref="G201:G202"/>
    <mergeCell ref="H209:H210"/>
    <mergeCell ref="I209:I210"/>
    <mergeCell ref="H201:H202"/>
    <mergeCell ref="I201:I202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A173:B173"/>
    <mergeCell ref="A177:A178"/>
    <mergeCell ref="B177:B178"/>
    <mergeCell ref="E177:E178"/>
    <mergeCell ref="F177:F178"/>
    <mergeCell ref="G177:G178"/>
    <mergeCell ref="H177:H178"/>
    <mergeCell ref="H162:H163"/>
    <mergeCell ref="I162:I163"/>
    <mergeCell ref="K162:K163"/>
    <mergeCell ref="L162:L163"/>
    <mergeCell ref="M162:M163"/>
    <mergeCell ref="N162:N163"/>
    <mergeCell ref="A159:B159"/>
    <mergeCell ref="A161:E161"/>
    <mergeCell ref="A162:A163"/>
    <mergeCell ref="B162:B163"/>
    <mergeCell ref="E162:E163"/>
    <mergeCell ref="F162:F163"/>
    <mergeCell ref="G162:G163"/>
    <mergeCell ref="H149:H150"/>
    <mergeCell ref="I149:I150"/>
    <mergeCell ref="J149:J150"/>
    <mergeCell ref="K149:K150"/>
    <mergeCell ref="L149:L150"/>
    <mergeCell ref="M149:M150"/>
    <mergeCell ref="N149:N150"/>
    <mergeCell ref="A146:B146"/>
    <mergeCell ref="A148:E148"/>
    <mergeCell ref="A149:A150"/>
    <mergeCell ref="B149:B150"/>
    <mergeCell ref="E149:E150"/>
    <mergeCell ref="F149:F150"/>
    <mergeCell ref="G149:G150"/>
    <mergeCell ref="I87:I88"/>
    <mergeCell ref="J87:J88"/>
    <mergeCell ref="K87:K88"/>
    <mergeCell ref="L87:L88"/>
    <mergeCell ref="M87:M88"/>
    <mergeCell ref="N87:N88"/>
    <mergeCell ref="A84:B84"/>
    <mergeCell ref="A87:A88"/>
    <mergeCell ref="B87:B88"/>
    <mergeCell ref="E87:E88"/>
    <mergeCell ref="F87:F88"/>
    <mergeCell ref="G87:G88"/>
    <mergeCell ref="H87:H88"/>
    <mergeCell ref="J73:J74"/>
    <mergeCell ref="K73:K74"/>
    <mergeCell ref="L73:L74"/>
    <mergeCell ref="M73:M74"/>
    <mergeCell ref="N73:N74"/>
    <mergeCell ref="B61:B62"/>
    <mergeCell ref="A70:B70"/>
    <mergeCell ref="A73:A74"/>
    <mergeCell ref="B73:B74"/>
    <mergeCell ref="E73:E74"/>
    <mergeCell ref="F73:F74"/>
    <mergeCell ref="G73:G74"/>
    <mergeCell ref="M61:M62"/>
    <mergeCell ref="N61:N62"/>
    <mergeCell ref="J61:J62"/>
    <mergeCell ref="K61:K62"/>
    <mergeCell ref="L61:L62"/>
    <mergeCell ref="A52:B52"/>
    <mergeCell ref="A54:B54"/>
    <mergeCell ref="A56:G56"/>
    <mergeCell ref="A58:E58"/>
    <mergeCell ref="A59:B59"/>
    <mergeCell ref="A61:A62"/>
    <mergeCell ref="G61:G62"/>
    <mergeCell ref="H73:H74"/>
    <mergeCell ref="I73:I74"/>
    <mergeCell ref="E61:E62"/>
    <mergeCell ref="F61:F62"/>
    <mergeCell ref="H61:H62"/>
    <mergeCell ref="I61:I62"/>
    <mergeCell ref="A37:B37"/>
    <mergeCell ref="A40:A41"/>
    <mergeCell ref="E40:E41"/>
    <mergeCell ref="F40:F41"/>
    <mergeCell ref="G40:G41"/>
    <mergeCell ref="B40:B41"/>
    <mergeCell ref="A44:B44"/>
    <mergeCell ref="A47:A48"/>
    <mergeCell ref="B47:B48"/>
    <mergeCell ref="E47:E48"/>
    <mergeCell ref="F47:F48"/>
    <mergeCell ref="G47:G48"/>
    <mergeCell ref="N31:N32"/>
    <mergeCell ref="F31:F32"/>
    <mergeCell ref="G31:G32"/>
    <mergeCell ref="H31:H32"/>
    <mergeCell ref="I31:I32"/>
    <mergeCell ref="J31:J32"/>
    <mergeCell ref="K31:K32"/>
    <mergeCell ref="L31:L32"/>
    <mergeCell ref="B31:B32"/>
    <mergeCell ref="E31:E32"/>
    <mergeCell ref="A19:B19"/>
    <mergeCell ref="A22:A23"/>
    <mergeCell ref="B22:B23"/>
    <mergeCell ref="E22:E23"/>
    <mergeCell ref="F22:F23"/>
    <mergeCell ref="G22:G23"/>
    <mergeCell ref="A28:B28"/>
    <mergeCell ref="A31:A32"/>
    <mergeCell ref="M31:M32"/>
    <mergeCell ref="A1:G1"/>
    <mergeCell ref="A3:G3"/>
    <mergeCell ref="A5:A6"/>
    <mergeCell ref="B5:B6"/>
    <mergeCell ref="E5:E6"/>
    <mergeCell ref="F5:F6"/>
    <mergeCell ref="G5:G6"/>
    <mergeCell ref="A10:B10"/>
    <mergeCell ref="A13:A14"/>
    <mergeCell ref="B13:B14"/>
    <mergeCell ref="E13:E14"/>
    <mergeCell ref="F13:F14"/>
    <mergeCell ref="G13:G14"/>
  </mergeCells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Željka Banić</cp:lastModifiedBy>
  <cp:lastPrinted>2024-03-28T07:23:43Z</cp:lastPrinted>
  <dcterms:created xsi:type="dcterms:W3CDTF">2022-08-26T07:26:16Z</dcterms:created>
  <dcterms:modified xsi:type="dcterms:W3CDTF">2024-03-29T08:03:38Z</dcterms:modified>
</cp:coreProperties>
</file>